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2898EAA-A520-4C6B-A25F-ACC0DD381FBA}" xr6:coauthVersionLast="43" xr6:coauthVersionMax="43" xr10:uidLastSave="{00000000-0000-0000-0000-000000000000}"/>
  <bookViews>
    <workbookView xWindow="-120" yWindow="-120" windowWidth="28980" windowHeight="16215" tabRatio="926" xr2:uid="{00000000-000D-0000-FFFF-FFFF00000000}"/>
  </bookViews>
  <sheets>
    <sheet name="Waga Śledzenie Obwodu" sheetId="8" r:id="rId1"/>
    <sheet name="Talia Śledzenie Obwodu" sheetId="9" r:id="rId2"/>
    <sheet name="Biceps Śledzenie Obwodu" sheetId="10" r:id="rId3"/>
    <sheet name="Biodra Śledzenie obwodu" sheetId="7" r:id="rId4"/>
    <sheet name=" Udo Śledzenie Obwodu" sheetId="6" r:id="rId5"/>
    <sheet name="Dziennik ćwiczeń" sheetId="2" r:id="rId6"/>
    <sheet name="Dziennik odżywiania" sheetId="3" r:id="rId7"/>
  </sheets>
  <definedNames>
    <definedName name="Bieżąca_waga" localSheetId="0">'Waga Śledzenie Obwodu'!$C$12</definedName>
    <definedName name="BMI">IF('Waga Śledzenie Obwodu'!$C$7="Imperialne",BMI_waga*703,BMI_waga)</definedName>
    <definedName name="BMI_waga">'Waga Śledzenie Obwodu'!Bieżąca_waga/'Waga Śledzenie Obwodu'!BMI_wzrost</definedName>
    <definedName name="BMI_wzrost" localSheetId="0">'Waga Śledzenie Obwodu'!$C$6*'Waga Śledzenie Obwodu'!$C$6</definedName>
    <definedName name="Cel_waga" localSheetId="0">'Waga Śledzenie Obwodu'!$D$12</definedName>
    <definedName name="Cel1" localSheetId="0">'Waga Śledzenie Obwodu'!$D$13</definedName>
    <definedName name="Cel1_etykieta" localSheetId="0">'Waga Śledzenie Obwodu'!$B$13</definedName>
    <definedName name="Cel2" localSheetId="0">'Waga Śledzenie Obwodu'!$D$14</definedName>
    <definedName name="Cel2_etykieta" localSheetId="0">'Waga Śledzenie Obwodu'!$B$14</definedName>
    <definedName name="Cel3" localSheetId="0">'Waga Śledzenie Obwodu'!$D$15</definedName>
    <definedName name="Cel3_etykieta" localSheetId="0">'Waga Śledzenie Obwodu'!$B$15</definedName>
    <definedName name="Cel4" localSheetId="0">'Waga Śledzenie Obwodu'!$D$16</definedName>
    <definedName name="Cel4_etykieta" localSheetId="0">'Waga Śledzenie Obwodu'!$B$16</definedName>
    <definedName name="Inne_suma" localSheetId="4">' Udo Śledzenie Obwodu'!Suma_całkowita-SUM('Dziennik ćwiczeń'!$C$4:$C$7)</definedName>
    <definedName name="Inne_suma" localSheetId="2">'Biceps Śledzenie Obwodu'!Suma_całkowita-SUM('Dziennik ćwiczeń'!$C$4:$C$7)</definedName>
    <definedName name="Inne_suma" localSheetId="3">'Biodra Śledzenie obwodu'!Suma_całkowita-SUM('Dziennik ćwiczeń'!$C$4:$C$7)</definedName>
    <definedName name="Inne_suma" localSheetId="1">'Talia Śledzenie Obwodu'!Suma_całkowita-SUM('Dziennik ćwiczeń'!$C$4:$C$7)</definedName>
    <definedName name="Inne_suma" localSheetId="0">'Waga Śledzenie Obwodu'!Suma_całkowita-SUM('Dziennik ćwiczeń'!$C$4:$C$7)</definedName>
    <definedName name="Inne_suma">Suma_całkowita-SUM('Dziennik ćwiczeń'!$C$4:$C$7)</definedName>
    <definedName name="Jednostka_miary" localSheetId="0">'Waga Śledzenie Obwodu'!$C$7</definedName>
    <definedName name="Kategoria1">'Dziennik ćwiczeń'!$B$4</definedName>
    <definedName name="Kategoria2">'Dziennik ćwiczeń'!$B$5</definedName>
    <definedName name="Kategoria3">'Dziennik ćwiczeń'!$B$6</definedName>
    <definedName name="Kategoria4">'Dziennik ćwiczeń'!$B$7</definedName>
    <definedName name="Kategoria5">'Dziennik ćwiczeń'!$B$8</definedName>
    <definedName name="Odnośnik_daty">'Dziennik odżywiania'!$D$5</definedName>
    <definedName name="Płeć" localSheetId="0">'Waga Śledzenie Obwodu'!$C$4</definedName>
    <definedName name="Suma_całkowita" localSheetId="4">SUM(Dziennik_ćwiczeń[DYSTANS])</definedName>
    <definedName name="Suma_całkowita" localSheetId="2">SUM(Dziennik_ćwiczeń[DYSTANS])</definedName>
    <definedName name="Suma_całkowita" localSheetId="3">SUM(Dziennik_ćwiczeń[DYSTANS])</definedName>
    <definedName name="Suma_całkowita" localSheetId="1">SUM(Dziennik_ćwiczeń[DYSTANS])</definedName>
    <definedName name="Suma_całkowita" localSheetId="0">SUM(Dziennik_ćwiczeń[DYSTANS])</definedName>
    <definedName name="Suma_całkowita">SUM(Dziennik_ćwiczeń[DYSTANS])</definedName>
    <definedName name="_xlnm.Print_Titles" localSheetId="4">' Udo Śledzenie Obwodu'!$3:$4</definedName>
    <definedName name="_xlnm.Print_Titles" localSheetId="2">'Biceps Śledzenie Obwodu'!$3:$4</definedName>
    <definedName name="_xlnm.Print_Titles" localSheetId="3">'Biodra Śledzenie obwodu'!$3:$4</definedName>
    <definedName name="_xlnm.Print_Titles" localSheetId="5">'Dziennik ćwiczeń'!$10:$10</definedName>
    <definedName name="_xlnm.Print_Titles" localSheetId="6">'Dziennik odżywiania'!$7:$7</definedName>
    <definedName name="_xlnm.Print_Titles" localSheetId="1">'Talia Śledzenie Obwodu'!$3:$4</definedName>
    <definedName name="_xlnm.Print_Titles" localSheetId="0">'Waga Śledzenie Obwodu'!$18:$19</definedName>
    <definedName name="Waga_etykieta" localSheetId="0">'Waga Śledzenie Obwodu'!$B$12</definedName>
    <definedName name="Wszystko_wykonane">AND('Waga Śledzenie Obwodu'!$C$6&gt;0,'Waga Śledzenie Obwodu'!$C$12&gt;0)</definedName>
    <definedName name="Wzrost" localSheetId="0">'Waga Śledzenie Obwodu'!$C$6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8" l="1"/>
  <c r="B3" i="6" l="1"/>
  <c r="B3" i="10"/>
  <c r="B3" i="9"/>
  <c r="B18" i="8"/>
  <c r="E10" i="8"/>
  <c r="E3" i="8"/>
  <c r="C8" i="8" l="1"/>
  <c r="B3" i="7" l="1"/>
  <c r="B9" i="10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<sst xmlns="http://schemas.openxmlformats.org/spreadsheetml/2006/main" count="110" uniqueCount="72">
  <si>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PLAN TRENINGOWY</t>
  </si>
  <si>
    <t>O MNIE:</t>
  </si>
  <si>
    <t>Płeć:</t>
  </si>
  <si>
    <t>Wiek:</t>
  </si>
  <si>
    <t>Wzrost:</t>
  </si>
  <si>
    <t>Jednostki:</t>
  </si>
  <si>
    <t>BMI:</t>
  </si>
  <si>
    <t>STATYSTYKI POCZĄTKOWE:</t>
  </si>
  <si>
    <t>Typ</t>
  </si>
  <si>
    <t>Waga</t>
  </si>
  <si>
    <t>Talia</t>
  </si>
  <si>
    <t>Biceps</t>
  </si>
  <si>
    <t>Biodra</t>
  </si>
  <si>
    <t>Udo</t>
  </si>
  <si>
    <t>Data</t>
  </si>
  <si>
    <t>Kobieta</t>
  </si>
  <si>
    <t>Bieżące</t>
  </si>
  <si>
    <t>Godzina</t>
  </si>
  <si>
    <t>Cel</t>
  </si>
  <si>
    <t>W tej komórce znajduje się wykres liniowy do śledzenia postępu każdej początkowej statystyki, a w tym bioder, pasa, uda i bicepsa.</t>
  </si>
  <si>
    <t>W tej komórce znajduje się wykres warstwowy do śledzenia postępu wagi.</t>
  </si>
  <si>
    <t>W tej komórce znajduje się sylwetka osoby w różnych pozycjach ćwiczeniowych.</t>
  </si>
  <si>
    <t>Rozmiar</t>
  </si>
  <si>
    <t>DZIENNIK ĆWICZEŃ</t>
  </si>
  <si>
    <t>ĆWICZENIA</t>
  </si>
  <si>
    <t>Jazda na rowerze</t>
  </si>
  <si>
    <t>Bieganie</t>
  </si>
  <si>
    <t>Chodzenie</t>
  </si>
  <si>
    <t>Pływanie</t>
  </si>
  <si>
    <t>Inne</t>
  </si>
  <si>
    <t>DATA</t>
  </si>
  <si>
    <t>SUMA</t>
  </si>
  <si>
    <t>ĆWICZENIE</t>
  </si>
  <si>
    <t>JEDNOSTKA</t>
  </si>
  <si>
    <t>Mile</t>
  </si>
  <si>
    <t>Kroki</t>
  </si>
  <si>
    <t>Metry</t>
  </si>
  <si>
    <t>GODZINA ROZPOCZĘCIA</t>
  </si>
  <si>
    <t>CZAS TRWANIA</t>
  </si>
  <si>
    <t>DYSTANS</t>
  </si>
  <si>
    <t>KALORIE</t>
  </si>
  <si>
    <t>UWAGI</t>
  </si>
  <si>
    <t>Gorąco i wilgotno</t>
  </si>
  <si>
    <t xml:space="preserve">       </t>
  </si>
  <si>
    <t>DZIENNIK ODŻYWIANIA</t>
  </si>
  <si>
    <t>MOJE CELE ŻYWIENIOWE</t>
  </si>
  <si>
    <t>POSIŁEK</t>
  </si>
  <si>
    <t>Śniadanie</t>
  </si>
  <si>
    <t>Przekąska</t>
  </si>
  <si>
    <t>Obiad</t>
  </si>
  <si>
    <t>Kolacja</t>
  </si>
  <si>
    <t xml:space="preserve">Spożycie dzienne: </t>
  </si>
  <si>
    <t>POTRAWA</t>
  </si>
  <si>
    <t>Jogurt grecki</t>
  </si>
  <si>
    <t>Jabłko</t>
  </si>
  <si>
    <t>Tortilla z mango i sałatą</t>
  </si>
  <si>
    <t>Tacos z krewetkami (2)</t>
  </si>
  <si>
    <t>Orzechy włoskie</t>
  </si>
  <si>
    <t>Pełnoziarnista owsianka</t>
  </si>
  <si>
    <t>Pomarańcza</t>
  </si>
  <si>
    <t>Cukinia z pesto</t>
  </si>
  <si>
    <t>Pieczony dorsz</t>
  </si>
  <si>
    <t>Grillowane warzywa</t>
  </si>
  <si>
    <t>Deser lodowy</t>
  </si>
  <si>
    <t>TŁUSZCZ</t>
  </si>
  <si>
    <t>CHOLESTEROL</t>
  </si>
  <si>
    <t>SÓD</t>
  </si>
  <si>
    <t>WĘGLOWODANY</t>
  </si>
  <si>
    <t>BIAŁKO</t>
  </si>
  <si>
    <t>CUKIER</t>
  </si>
  <si>
    <t>BŁONNIK</t>
  </si>
  <si>
    <t>Imperialne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</si>
</sst>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h:mm;@"/>
    <numFmt numFmtId="170" formatCode="h:mm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69" fontId="0" fillId="0" borderId="0" xfId="0" applyNumberFormat="1">
      <alignment vertical="center" wrapText="1"/>
    </xf>
    <xf numFmtId="169" fontId="0" fillId="0" borderId="0" xfId="0" applyNumberFormat="1" applyFont="1">
      <alignment vertical="center" wrapText="1"/>
    </xf>
    <xf numFmtId="0" fontId="3" fillId="2" borderId="0" xfId="0" applyNumberFormat="1" applyFont="1" applyFill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69" fontId="0" fillId="0" borderId="0" xfId="0" applyNumberFormat="1" applyFont="1" applyAlignment="1">
      <alignment horizontal="right" vertical="center" indent="1"/>
    </xf>
    <xf numFmtId="170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14" fillId="0" borderId="0" xfId="0" applyNumberFormat="1" applyFont="1" applyAlignment="1">
      <alignment horizontal="left" vertical="center" indent="13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4" builtinId="3" customBuiltin="1"/>
    <cellStyle name="Dziesiętny [0]" xfId="5" builtinId="6" customBuiltin="1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9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8" builtinId="5" customBuiltin="1"/>
    <cellStyle name="Suma" xfId="22" builtinId="25" customBuiltin="1"/>
    <cellStyle name="Tekst objaśnienia" xfId="11" builtinId="53" customBuiltin="1"/>
    <cellStyle name="Tekst ostrzeżenia" xfId="21" builtinId="11" customBuiltin="1"/>
    <cellStyle name="Tytuł" xfId="1" builtinId="15" customBuiltin="1"/>
    <cellStyle name="Uwaga" xfId="10" builtinId="10" customBuiltin="1"/>
    <cellStyle name="Walutowy" xfId="6" builtinId="4" customBuiltin="1"/>
    <cellStyle name="Walutowy [0]" xfId="7" builtinId="7" customBuiltin="1"/>
    <cellStyle name="Zły" xfId="14" builtinId="27" customBuiltin="1"/>
  </cellStyles>
  <dxfs count="6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0" formatCode="h:mm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h:mm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font>
        <b/>
        <i val="0"/>
        <color theme="3"/>
      </font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h:mm;@"/>
    </dxf>
    <dxf>
      <numFmt numFmtId="19" formatCode="dd/mm/yyyy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lan treningowy" pivot="0" count="2" xr9:uid="{00000000-0011-0000-FFFF-FFFF00000000}">
      <tableStyleElement type="wholeTable" dxfId="59"/>
      <tableStyleElement type="headerRow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'Waga Śledzenie Obwodu'!$B$13</c:f>
              <c:strCache>
                <c:ptCount val="1"/>
                <c:pt idx="0">
                  <c:v>Talia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'Talia Śledzenie Obwodu'!$D$5:$D$8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'Waga Śledzenie Obwodu'!$B$14</c:f>
              <c:strCache>
                <c:ptCount val="1"/>
                <c:pt idx="0">
                  <c:v>Biceps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'Biceps Śledzenie Obwodu'!$D$5:$D$9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'Waga Śledzenie Obwodu'!$B$15</c:f>
              <c:strCache>
                <c:ptCount val="1"/>
                <c:pt idx="0">
                  <c:v>Biodra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'Biodra Śledzenie obwodu'!$D$5:$D$7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'Waga Śledzenie Obwodu'!$B$16</c:f>
              <c:strCache>
                <c:ptCount val="1"/>
                <c:pt idx="0">
                  <c:v>Udo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 Udo Śledzenie Obwodu'!$D$5:$D$11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'Waga Śledzenie Obwodu'!$B$12</c:f>
              <c:strCache>
                <c:ptCount val="1"/>
                <c:pt idx="0">
                  <c:v>Waga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'Waga Śledzenie Obwodu'!$D$20:$D$25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18</xdr:col>
      <xdr:colOff>333375</xdr:colOff>
      <xdr:row>8</xdr:row>
      <xdr:rowOff>238125</xdr:rowOff>
    </xdr:to>
    <xdr:graphicFrame macro="">
      <xdr:nvGraphicFramePr>
        <xdr:cNvPr id="2" name="Rozmiar_ciała" descr="Wykres liniowy śledzenie postępu każdej początkowej statystyki, a w tym bioder, pasa, uda i bicepsa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409575</xdr:colOff>
      <xdr:row>16</xdr:row>
      <xdr:rowOff>209550</xdr:rowOff>
    </xdr:to>
    <xdr:graphicFrame macro="">
      <xdr:nvGraphicFramePr>
        <xdr:cNvPr id="3" name="Waga" descr="Wykres warstwowy śledzenia postępu wagi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38100</xdr:colOff>
      <xdr:row>0</xdr:row>
      <xdr:rowOff>133350</xdr:rowOff>
    </xdr:from>
    <xdr:to>
      <xdr:col>18</xdr:col>
      <xdr:colOff>288417</xdr:colOff>
      <xdr:row>0</xdr:row>
      <xdr:rowOff>712834</xdr:rowOff>
    </xdr:to>
    <xdr:pic>
      <xdr:nvPicPr>
        <xdr:cNvPr id="4" name="Obraz 3" descr="Sylwetka osoby w różnych pozycjach ćwiczenia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Obraz 3" descr="Sylwetka osoby w różnych pozycjach ćwiczenia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Obraz 3" descr="Sylwetka osoby w różnych pozycjach ćwiczenia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Obraz 3" descr="Sylwetka osoby w różnych pozycjach ćwiczenia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Obraz 3" descr="Sylwetka osoby w różnych pozycjach ćwiczenia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1847850</xdr:colOff>
      <xdr:row>0</xdr:row>
      <xdr:rowOff>712834</xdr:rowOff>
    </xdr:to>
    <xdr:pic>
      <xdr:nvPicPr>
        <xdr:cNvPr id="3" name="Obraz 2" descr="Sylwetka osoby w różnych pozycjach ćwiczeni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10</xdr:col>
      <xdr:colOff>78867</xdr:colOff>
      <xdr:row>0</xdr:row>
      <xdr:rowOff>712834</xdr:rowOff>
    </xdr:to>
    <xdr:pic>
      <xdr:nvPicPr>
        <xdr:cNvPr id="3" name="Obraz 2" descr="Sylwetka osoby w różnych pozycjach ćwiczen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Śledzenie_wagi" displayName="Śledzenie_wagi" ref="B19:D25">
  <autoFilter ref="B19:D25" xr:uid="{00000000-0009-0000-0100-00001D000000}"/>
  <tableColumns count="3">
    <tableColumn id="1" xr3:uid="{00000000-0010-0000-0000-000001000000}" name="Data" totalsRowLabel="Suma" dataDxfId="55">
      <calculatedColumnFormula>TODAY()+30+ROW()</calculatedColumnFormula>
    </tableColumn>
    <tableColumn id="3" xr3:uid="{00000000-0010-0000-0000-000003000000}" name="Godzina" dataDxfId="54"/>
    <tableColumn id="2" xr3:uid="{00000000-0010-0000-0000-000002000000}" name="Waga" totalsRowFunction="sum" dataDxfId="53" totalsRowDxfId="52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godzinę i wag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Śledzenie_obwodu_talii" displayName="Śledzenie_obwodu_talii" ref="B4:D8">
  <autoFilter ref="B4:D8" xr:uid="{00000000-0009-0000-0100-000021000000}"/>
  <tableColumns count="3">
    <tableColumn id="1" xr3:uid="{00000000-0010-0000-0100-000001000000}" name="Data" totalsRowLabel="Suma" dataDxfId="50">
      <calculatedColumnFormula>TODAY()+30+ROW()</calculatedColumnFormula>
    </tableColumn>
    <tableColumn id="3" xr3:uid="{00000000-0010-0000-0100-000003000000}" name="Godzina" dataDxfId="49"/>
    <tableColumn id="2" xr3:uid="{00000000-0010-0000-0100-000002000000}" name="Rozmiar" totalsRowFunction="sum" dataDxfId="48" totalsRowDxfId="47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godzinę i rozmia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Śledzenie_obwodu_bicepsa" displayName="Śledzenie_obwodu_bicepsa" ref="B4:D9">
  <autoFilter ref="B4:D9" xr:uid="{00000000-0009-0000-0100-000028000000}"/>
  <tableColumns count="3">
    <tableColumn id="1" xr3:uid="{00000000-0010-0000-0200-000001000000}" name="Data" totalsRowLabel="Suma" dataDxfId="45">
      <calculatedColumnFormula>TODAY()+30+ROW()</calculatedColumnFormula>
    </tableColumn>
    <tableColumn id="3" xr3:uid="{00000000-0010-0000-0200-000003000000}" name="Godzina" dataDxfId="44"/>
    <tableColumn id="2" xr3:uid="{00000000-0010-0000-0200-000002000000}" name="Rozmiar" totalsRowFunction="sum" dataDxfId="43" totalsRowDxfId="42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godzinę i rozmia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Śledzenie_obwodu_bioder" displayName="Śledzenie_obwodu_bioder" ref="B4:D7">
  <autoFilter ref="B4:D7" xr:uid="{00000000-0009-0000-0100-00001A000000}"/>
  <tableColumns count="3">
    <tableColumn id="1" xr3:uid="{00000000-0010-0000-0300-000001000000}" name="Data" totalsRowLabel="Suma" dataDxfId="40">
      <calculatedColumnFormula>TODAY()+30+ROW()</calculatedColumnFormula>
    </tableColumn>
    <tableColumn id="3" xr3:uid="{00000000-0010-0000-0300-000003000000}" name="Godzina" dataDxfId="39"/>
    <tableColumn id="2" xr3:uid="{00000000-0010-0000-0300-000002000000}" name="Rozmiar" totalsRowFunction="sum" dataDxfId="38" totalsRowDxfId="37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godzinę i rozmia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Śledzenie_obwodu_uda" displayName="Śledzenie_obwodu_uda" ref="B4:D11">
  <autoFilter ref="B4:D11" xr:uid="{00000000-0009-0000-0100-000016000000}"/>
  <tableColumns count="3">
    <tableColumn id="1" xr3:uid="{00000000-0010-0000-0400-000001000000}" name="Data" totalsRowLabel="Suma" dataDxfId="35">
      <calculatedColumnFormula>TODAY()+30+ROW()</calculatedColumnFormula>
    </tableColumn>
    <tableColumn id="3" xr3:uid="{00000000-0010-0000-0400-000003000000}" name="Godzina" dataDxfId="34"/>
    <tableColumn id="2" xr3:uid="{00000000-0010-0000-0400-000002000000}" name="Rozmiar" totalsRowFunction="sum" dataDxfId="33" totalsRowDxfId="32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godzinę i rozmiar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Dziennik_ćwiczeń" displayName="Dziennik_ćwiczeń" ref="B10:H15" dataDxfId="31">
  <autoFilter ref="B10:H15" xr:uid="{00000000-0009-0000-0100-000007000000}"/>
  <tableColumns count="7">
    <tableColumn id="1" xr3:uid="{00000000-0010-0000-0500-000001000000}" name="DATA" totalsRowLabel="SUMA" dataDxfId="30" totalsRowDxfId="29" dataCellStyle="Normalny"/>
    <tableColumn id="2" xr3:uid="{00000000-0010-0000-0500-000002000000}" name="ĆWICZENIE" dataDxfId="28" dataCellStyle="Normalny"/>
    <tableColumn id="9" xr3:uid="{00000000-0010-0000-0500-000009000000}" name="GODZINA ROZPOCZĘCIA" dataDxfId="27" totalsRowDxfId="26" dataCellStyle="Normalny"/>
    <tableColumn id="10" xr3:uid="{00000000-0010-0000-0500-00000A000000}" name="CZAS TRWANIA" dataDxfId="25" totalsRowDxfId="24" dataCellStyle="Normalny"/>
    <tableColumn id="3" xr3:uid="{00000000-0010-0000-0500-000003000000}" name="DYSTANS" totalsRowFunction="sum" dataDxfId="23" dataCellStyle="Normalny"/>
    <tableColumn id="5" xr3:uid="{00000000-0010-0000-0500-000005000000}" name="KALORIE" totalsRowFunction="sum" dataDxfId="22" totalsRowDxfId="21" dataCellStyle="Normalny"/>
    <tableColumn id="7" xr3:uid="{00000000-0010-0000-0500-000007000000}" name="UWAGI" totalsRowFunction="count" dataDxfId="20" dataCellStyle="Normalny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Wprowadź datę, godzinę rozpoczęcia, czas trwania, odległość, kalorie i notatki oraz wybierz działanie w tej tabeli table_x000d__x000a_Image: sylwetka osoby w różnych pozycjach ćwiczeni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Dziennik_odżywiania" displayName="Dziennik_odżywiania" ref="B7:L18">
  <autoFilter ref="B7:L18" xr:uid="{00000000-0009-0000-0100-000008000000}"/>
  <tableColumns count="11">
    <tableColumn id="4" xr3:uid="{00000000-0010-0000-0600-000004000000}" name="DATA" totalsRowLabel="Sumy" dataDxfId="18"/>
    <tableColumn id="1" xr3:uid="{00000000-0010-0000-0600-000001000000}" name="POSIŁEK" dataDxfId="17"/>
    <tableColumn id="2" xr3:uid="{00000000-0010-0000-0600-000002000000}" name="POTRAWA" dataDxfId="16"/>
    <tableColumn id="3" xr3:uid="{00000000-0010-0000-0600-000003000000}" name="KALORIE" totalsRowFunction="sum" dataDxfId="15" totalsRowDxfId="14"/>
    <tableColumn id="5" xr3:uid="{00000000-0010-0000-0600-000005000000}" name="TŁUSZCZ" totalsRowFunction="sum" dataDxfId="13" totalsRowDxfId="12"/>
    <tableColumn id="6" xr3:uid="{00000000-0010-0000-0600-000006000000}" name="CHOLESTEROL" totalsRowFunction="sum" dataDxfId="11" totalsRowDxfId="10"/>
    <tableColumn id="7" xr3:uid="{00000000-0010-0000-0600-000007000000}" name="SÓD" totalsRowFunction="sum" dataDxfId="9" totalsRowDxfId="8"/>
    <tableColumn id="8" xr3:uid="{00000000-0010-0000-0600-000008000000}" name="WĘGLOWODANY" totalsRowFunction="sum" dataDxfId="7" totalsRowDxfId="6"/>
    <tableColumn id="9" xr3:uid="{00000000-0010-0000-0600-000009000000}" name="BIAŁKO" totalsRowFunction="sum" dataDxfId="5" totalsRowDxfId="4"/>
    <tableColumn id="12" xr3:uid="{00000000-0010-0000-0600-00000C000000}" name="CUKIER" totalsRowFunction="sum" dataDxfId="3" totalsRowDxfId="2"/>
    <tableColumn id="13" xr3:uid="{00000000-0010-0000-0600-00000D000000}" name="BŁONNIK" totalsRowFunction="sum" dataDxfId="1" totalsRowDxfId="0"/>
  </tableColumns>
  <tableStyleInfo name="Plan treningowy" showFirstColumn="0" showLastColumn="0" showRowStripes="1" showColumnStripes="0"/>
  <extLst>
    <ext xmlns:x14="http://schemas.microsoft.com/office/spreadsheetml/2009/9/main" uri="{504A1905-F514-4f6f-8877-14C23A59335A}">
      <x14:table altTextSummary=" Wprowadź datę, typ posiłku i składniki żywności w tej tabeli. Dostosuj nagłówki tabeli do śledzenia konkretnych potrzeb żywieniowych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7109375" style="6" customWidth="1"/>
    <col min="5" max="5" width="18.140625" style="6" bestFit="1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9" t="s">
        <v>0</v>
      </c>
      <c r="C1" s="49"/>
      <c r="D1" s="49"/>
      <c r="E1" s="49"/>
      <c r="F1" s="47" t="s">
        <v>21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ht="21" customHeight="1" x14ac:dyDescent="0.25">
      <c r="B2" s="49"/>
      <c r="C2" s="49"/>
      <c r="D2" s="49"/>
      <c r="E2" s="4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30.75" customHeight="1" x14ac:dyDescent="0.25">
      <c r="B3" s="50" t="s">
        <v>1</v>
      </c>
      <c r="C3" s="50"/>
      <c r="D3" s="50"/>
      <c r="E3" s="36" t="str">
        <f>"BODY SIZE "&amp;IF(Jednostka_miary="Imperialne","(cale)","(cm)")</f>
        <v>BODY SIZE (cale)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2.5" customHeight="1" x14ac:dyDescent="0.25">
      <c r="B4" s="17" t="s">
        <v>2</v>
      </c>
      <c r="C4" s="14" t="s">
        <v>15</v>
      </c>
      <c r="D4" s="11"/>
      <c r="E4" s="47" t="s">
        <v>19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ht="21.75" customHeight="1" x14ac:dyDescent="0.25">
      <c r="B5" s="17" t="s">
        <v>3</v>
      </c>
      <c r="C5" s="14">
        <v>35</v>
      </c>
      <c r="D5" s="1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2:19" ht="21.75" customHeight="1" x14ac:dyDescent="0.25">
      <c r="B6" s="17" t="s">
        <v>4</v>
      </c>
      <c r="C6" s="14">
        <v>64</v>
      </c>
      <c r="D6" s="1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21.75" customHeight="1" x14ac:dyDescent="0.25">
      <c r="B7" s="17" t="s">
        <v>5</v>
      </c>
      <c r="C7" s="15" t="s">
        <v>71</v>
      </c>
      <c r="D7" s="11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2:19" ht="21.75" customHeight="1" x14ac:dyDescent="0.25">
      <c r="B8" s="17" t="s">
        <v>6</v>
      </c>
      <c r="C8" s="16">
        <f>IF(Wszystko_wykonane,BMI,"")</f>
        <v>26.602783203125</v>
      </c>
      <c r="D8" s="11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2:19" ht="25.5" customHeight="1" x14ac:dyDescent="0.25">
      <c r="B9" s="51" t="str">
        <f>IF(Wszystko_wykonane,"","Wprowadź wzrost i bieżącą wagę, aby obliczyć wskaźnik BMI")</f>
        <v/>
      </c>
      <c r="C9" s="51"/>
      <c r="D9" s="51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2:19" ht="30.75" customHeight="1" x14ac:dyDescent="0.25">
      <c r="B10" s="50" t="s">
        <v>7</v>
      </c>
      <c r="C10" s="50"/>
      <c r="D10" s="50"/>
      <c r="E10" s="36" t="str">
        <f>"WAGA " &amp;IF(Jednostka_miary="Imperialne","(funty)","(kg)")</f>
        <v>WAGA (funty)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47" t="s">
        <v>20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2:19" ht="21.2" customHeight="1" x14ac:dyDescent="0.25">
      <c r="B17" s="51"/>
      <c r="C17" s="51"/>
      <c r="D17" s="5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19" ht="18" customHeight="1" x14ac:dyDescent="0.3">
      <c r="B18" s="48" t="str">
        <f>UPPER(CONCATENATE(Waga_etykieta, " Śledzenie obwodu"))</f>
        <v>WAGA ŚLEDZENIE OBWODU</v>
      </c>
      <c r="C18" s="48"/>
      <c r="D18" s="48"/>
    </row>
    <row r="19" spans="2:19" ht="18" customHeight="1" x14ac:dyDescent="0.25">
      <c r="B19" s="6" t="s">
        <v>14</v>
      </c>
      <c r="C19" s="6" t="s">
        <v>17</v>
      </c>
      <c r="D19" s="6" t="s">
        <v>9</v>
      </c>
    </row>
    <row r="20" spans="2:19" ht="18" customHeight="1" x14ac:dyDescent="0.25">
      <c r="B20" s="7">
        <f t="shared" ref="B20:B25" ca="1" si="0">TODAY()+30+ROW()</f>
        <v>43658</v>
      </c>
      <c r="C20" s="37">
        <v>0.33333333333333331</v>
      </c>
      <c r="D20" s="8">
        <v>155</v>
      </c>
    </row>
    <row r="21" spans="2:19" ht="18" customHeight="1" x14ac:dyDescent="0.25">
      <c r="B21" s="7">
        <f t="shared" ca="1" si="0"/>
        <v>43659</v>
      </c>
      <c r="C21" s="37">
        <v>0.58333333333333337</v>
      </c>
      <c r="D21" s="8">
        <v>154.5</v>
      </c>
    </row>
    <row r="22" spans="2:19" ht="18" customHeight="1" x14ac:dyDescent="0.25">
      <c r="B22" s="7">
        <f t="shared" ca="1" si="0"/>
        <v>43660</v>
      </c>
      <c r="C22" s="37">
        <v>0.34375</v>
      </c>
      <c r="D22" s="8">
        <v>154.19999999999999</v>
      </c>
    </row>
    <row r="23" spans="2:19" ht="18" customHeight="1" x14ac:dyDescent="0.25">
      <c r="B23" s="7">
        <f t="shared" ca="1" si="0"/>
        <v>43661</v>
      </c>
      <c r="C23" s="37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43662</v>
      </c>
      <c r="C24" s="37">
        <v>0.33333333333333331</v>
      </c>
      <c r="D24" s="8">
        <v>154.5</v>
      </c>
    </row>
    <row r="25" spans="2:19" ht="18" customHeight="1" x14ac:dyDescent="0.25">
      <c r="B25" s="7">
        <f t="shared" ca="1" si="0"/>
        <v>43663</v>
      </c>
      <c r="C25" s="37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57" priority="6">
      <formula>$D20=Cel_waga</formula>
    </cfRule>
  </conditionalFormatting>
  <conditionalFormatting sqref="C8">
    <cfRule type="expression" dxfId="56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"Waga"</formula1>
    </dataValidation>
    <dataValidation type="list" errorStyle="warning" allowBlank="1" showInputMessage="1" showErrorMessage="1" error="Wybierz z listy typ jednostki. Wybierz pozycję ANULUJ, naciśnij klawisze ALT+STRZAŁKA W DÓŁ, aby wyświetlić opcje, a następnie użyj klawiszy STRZAŁKA W DÓŁ i ENTER w celu dokonania wyboru" prompt="Wybierz typ jednostki w tej komórce. Naciśnij klawisze ALT+STRZAŁKA W DÓŁ, aby wyświetlić opcje, a następnie użyj klawiszy STRZAŁKA W DÓŁ i ENTER w celu dokonania wyboru" sqref="C7" xr:uid="{00000000-0002-0000-0000-000001000000}">
      <formula1>"Imperialne,Metryczne"</formula1>
    </dataValidation>
    <dataValidation type="list" errorStyle="warning" allowBlank="1" showInputMessage="1" showErrorMessage="1" error="Wybierz płeć z listy. Wybierz pozycję ANULUJ, naciśnij klawisze ALT+STRZAŁKA W DÓŁ, aby wyświetlić opcje, a następnie użyj klawiszy STRZAŁKA W DÓŁ i ENTER w celu dokonania wyboru" prompt="Wybierz płeć w tej komórce. Naciśnij klawisze ALT+STRZAŁKA W DÓŁ, aby wyświetlić opcje, a następnie użyj klawiszy STRZAŁKA W DÓŁ i ENTER w celu dokonania wyboru" sqref="C4" xr:uid="{00000000-0002-0000-0000-000002000000}">
      <formula1>"Mężczyzna,Kobieta"</formula1>
    </dataValidation>
    <dataValidation allowBlank="1" showInputMessage="1" showErrorMessage="1" prompt="Utwórz plan treningowy w tym skoroszycie. Wprowadź szczegółowe informacje w tabeli Śledzenie wagi, zaczynając od komórki B19 w tym arkuszu śledzenia wagi. Wykresy znajdują się w komórkach E4 i E11" sqref="A1" xr:uid="{00000000-0002-0000-0000-000003000000}"/>
    <dataValidation allowBlank="1" showInputMessage="1" showErrorMessage="1" prompt="Tytuł tego arkusza jest w tej komórce, a obraz w komórce po prawej stronie. Wprowadź informacje osobiste w komórkach od C4 do C8, a statystykę początkową w komórkach od C12 do D16" sqref="B1:E2" xr:uid="{00000000-0002-0000-0000-000004000000}"/>
    <dataValidation allowBlank="1" showInputMessage="1" showErrorMessage="1" prompt="Wprowadź informacje osobiste w komórkach znajdujących się poniżej. Rozmiar ciała jest automatycznie obliczany w komórce z prawej strony" sqref="B3:D3" xr:uid="{00000000-0002-0000-0000-000005000000}"/>
    <dataValidation allowBlank="1" showInputMessage="1" showErrorMessage="1" prompt="W komórce po prawej stronie wybierz płeć" sqref="B4" xr:uid="{00000000-0002-0000-0000-000006000000}"/>
    <dataValidation allowBlank="1" showInputMessage="1" showErrorMessage="1" prompt="W komórce po prawej stronie wprowadź wiek" sqref="B5" xr:uid="{00000000-0002-0000-0000-000007000000}"/>
    <dataValidation allowBlank="1" showInputMessage="1" showErrorMessage="1" prompt="W tej komórce wprowadź wiek" sqref="C5" xr:uid="{00000000-0002-0000-0000-000008000000}"/>
    <dataValidation allowBlank="1" showInputMessage="1" showErrorMessage="1" prompt="W komórce po prawej stronie wprowadź wzrost" sqref="B6" xr:uid="{00000000-0002-0000-0000-000009000000}"/>
    <dataValidation allowBlank="1" showInputMessage="1" showErrorMessage="1" prompt="W tej komórce wprowadź wysokość" sqref="C6" xr:uid="{00000000-0002-0000-0000-00000A000000}"/>
    <dataValidation allowBlank="1" showInputMessage="1" showErrorMessage="1" prompt="W komórce po prawej stronie wybierz typ jednostki" sqref="B7" xr:uid="{00000000-0002-0000-0000-00000B000000}"/>
    <dataValidation allowBlank="1" showInputMessage="1" showErrorMessage="1" prompt="Indeks masy ciała jest obliczany automatycznie w komórce po prawej stronie" sqref="B8" xr:uid="{00000000-0002-0000-0000-00000C000000}"/>
    <dataValidation allowBlank="1" showInputMessage="1" showErrorMessage="1" prompt="W tej komórce jest automatycznie obliczany indeks masy ciała" sqref="C8" xr:uid="{00000000-0002-0000-0000-00000D000000}"/>
    <dataValidation allowBlank="1" showInputMessage="1" showErrorMessage="1" prompt="Wprowadź statystyki początkowe w komórkach poniżej" sqref="B10:D10" xr:uid="{00000000-0002-0000-0000-00000E000000}"/>
    <dataValidation allowBlank="1" showInputMessage="1" showErrorMessage="1" prompt="W tej kolumnie pod tym nagłówkiem dostosuj typ z wyjątkiem wagi. waga służy do określania innych danych w tym planie treningowym, takich jak indeks masy ciała, i nie można ich zmieniać" sqref="B11" xr:uid="{00000000-0002-0000-0000-00000F000000}"/>
    <dataValidation allowBlank="1" showInputMessage="1" showErrorMessage="1" prompt="W tej kolumnie pod tym nagłówkiem wprowadź bieżące dane" sqref="C11" xr:uid="{00000000-0002-0000-0000-000010000000}"/>
    <dataValidation allowBlank="1" showInputMessage="1" showErrorMessage="1" prompt="W tej kolumnie pod tym nagłówkiem wprowadź dane celu" sqref="D11" xr:uid="{00000000-0002-0000-0000-000011000000}"/>
    <dataValidation allowBlank="1" showInputMessage="1" showErrorMessage="1" prompt="W tabeli poniżej wprowadź szczegóły" sqref="B18:D18" xr:uid="{00000000-0002-0000-0000-000012000000}"/>
    <dataValidation allowBlank="1" showInputMessage="1" showErrorMessage="1" prompt="W tej kolumnie pod tym nagłówkiem wprowadź datę. Za pomocą filtrów nagłówków możesz znaleźć konkretne wpisy" sqref="B19" xr:uid="{00000000-0002-0000-0000-000013000000}"/>
    <dataValidation allowBlank="1" showInputMessage="1" showErrorMessage="1" prompt="W tej kolumnie pod tym nagłówkiem wprowadź godzinę" sqref="C19" xr:uid="{00000000-0002-0000-0000-000014000000}"/>
    <dataValidation allowBlank="1" showInputMessage="1" showErrorMessage="1" prompt="W tej kolumnie pod tym nagłówkiem wprowadź wagę" sqref="D19" xr:uid="{00000000-0002-0000-0000-000015000000}"/>
    <dataValidation allowBlank="1" showInputMessage="1" showErrorMessage="1" prompt="Jednostka masy jest automatycznie aktualizowana w tej komórce. Wykres warstwowy śledzenia postępu wagi znajduje się w komórce poniżej" sqref="E10" xr:uid="{00000000-0002-0000-0000-000016000000}"/>
    <dataValidation allowBlank="1" showInputMessage="1" showErrorMessage="1" prompt="Jednostka rozmiaru ciała jest automatycznie aktualizowana w tej komórce. Wykres liniowy śledzenia postępu każdej początkowej statystyki, a w tym bioder, pasa, ud i bicepsa, znajduje się w komórce poniżej" sqref="E3" xr:uid="{00000000-0002-0000-0000-000017000000}"/>
  </dataValidations>
  <printOptions horizontalCentered="1"/>
  <pageMargins left="0.25" right="0.25" top="0.75" bottom="0.7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UPPER(CONCATENATE('Waga Śledzenie Obwodu'!Cel1_etykieta," Śledzenie obwodu"))</f>
        <v>TALIA ŚLEDZENIE OBWODU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37">
        <v>0.33333333333333331</v>
      </c>
      <c r="D5" s="8">
        <v>36</v>
      </c>
    </row>
    <row r="6" spans="2:20" ht="18" customHeight="1" x14ac:dyDescent="0.25">
      <c r="B6" s="7">
        <f ca="1">TODAY()+30+ROW()</f>
        <v>43644</v>
      </c>
      <c r="C6" s="37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43645</v>
      </c>
      <c r="C7" s="37">
        <v>0.34375</v>
      </c>
      <c r="D7" s="8">
        <v>38</v>
      </c>
    </row>
    <row r="8" spans="2:20" ht="18" customHeight="1" x14ac:dyDescent="0.25">
      <c r="B8" s="7">
        <f ca="1">TODAY()+30+ROW()</f>
        <v>43646</v>
      </c>
      <c r="C8" s="37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51" priority="5">
      <formula>$D5=CEL1</formula>
    </cfRule>
  </conditionalFormatting>
  <dataValidations count="6">
    <dataValidation allowBlank="1" showInputMessage="1" showErrorMessage="1" prompt="Utwórz śledzenie obwodu talii w tym arkuszu. Wprowadź szczegóły w tabeli Śledzenie obwodu talii" sqref="A1" xr:uid="{00000000-0002-0000-0100-000000000000}"/>
    <dataValidation allowBlank="1" showInputMessage="1" showErrorMessage="1" prompt="W tej komórce znajduje się tytuł tego arkusza, a obraz jest w komórce po prawej stronie" sqref="B1:F2" xr:uid="{00000000-0002-0000-0100-000001000000}"/>
    <dataValidation allowBlank="1" showInputMessage="1" showErrorMessage="1" prompt="W tabeli poniżej wprowadź szczegóły" sqref="B3:D3" xr:uid="{00000000-0002-0000-0100-000002000000}"/>
    <dataValidation allowBlank="1" showInputMessage="1" showErrorMessage="1" prompt="W tej kolumnie pod tym nagłówkiem wprowadź datę. Za pomocą filtrów nagłówków możesz znaleźć konkretne wpisy" sqref="B4" xr:uid="{00000000-0002-0000-0100-000003000000}"/>
    <dataValidation allowBlank="1" showInputMessage="1" showErrorMessage="1" prompt="W tej kolumnie pod tym nagłówkiem wprowadź godzinę" sqref="C4" xr:uid="{00000000-0002-0000-0100-000004000000}"/>
    <dataValidation allowBlank="1" showInputMessage="1" showErrorMessage="1" prompt="W tej kolumnie pod tym nagłówkiem wprowadź rozmiar" sqref="D4" xr:uid="{00000000-0002-0000-01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UPPER(CONCATENATE('Waga Śledzenie Obwodu'!Cel2_etykieta," Śledzenie obwodu"))</f>
        <v>BICEPS ŚLEDZENIE OBWODU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37">
        <v>0.33333333333333331</v>
      </c>
      <c r="D5" s="8">
        <v>13.5</v>
      </c>
    </row>
    <row r="6" spans="2:20" ht="18" customHeight="1" x14ac:dyDescent="0.25">
      <c r="B6" s="7">
        <f ca="1">TODAY()+30+ROW()</f>
        <v>43644</v>
      </c>
      <c r="C6" s="37">
        <v>0.58333333333333337</v>
      </c>
      <c r="D6" s="8">
        <v>13.5</v>
      </c>
    </row>
    <row r="7" spans="2:20" ht="18" customHeight="1" x14ac:dyDescent="0.25">
      <c r="B7" s="7">
        <f ca="1">TODAY()+30+ROW()</f>
        <v>43645</v>
      </c>
      <c r="C7" s="37">
        <v>0.34375</v>
      </c>
      <c r="D7" s="8">
        <v>13.6</v>
      </c>
    </row>
    <row r="8" spans="2:20" ht="18" customHeight="1" x14ac:dyDescent="0.25">
      <c r="B8" s="7">
        <f ca="1">TODAY()+30+ROW()</f>
        <v>43646</v>
      </c>
      <c r="C8" s="37">
        <v>0.58333333333333337</v>
      </c>
      <c r="D8" s="8">
        <v>13.8</v>
      </c>
    </row>
    <row r="9" spans="2:20" ht="18" customHeight="1" x14ac:dyDescent="0.25">
      <c r="B9" s="32">
        <f ca="1">TODAY()+30+ROW()</f>
        <v>43647</v>
      </c>
      <c r="C9" s="38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46" priority="4">
      <formula>$D5=CEL2</formula>
    </cfRule>
  </conditionalFormatting>
  <dataValidations count="6">
    <dataValidation allowBlank="1" showInputMessage="1" showErrorMessage="1" prompt="Utwórz śledzenie obwodu bicepsa w tym arkuszu. Wprowadź szczegóły w tabeli Śledzenie obwodu bicepsa" sqref="A1" xr:uid="{00000000-0002-0000-0200-000000000000}"/>
    <dataValidation allowBlank="1" showInputMessage="1" showErrorMessage="1" prompt="W tej komórce znajduje się tytuł tego arkusza, a obraz jest w komórce po prawej stronie" sqref="B1:F2" xr:uid="{00000000-0002-0000-0200-000001000000}"/>
    <dataValidation allowBlank="1" showInputMessage="1" showErrorMessage="1" prompt="W tabeli poniżej wprowadź szczegóły" sqref="B3:D3" xr:uid="{00000000-0002-0000-0200-000002000000}"/>
    <dataValidation allowBlank="1" showInputMessage="1" showErrorMessage="1" prompt="W tej kolumnie pod tym nagłówkiem wprowadź datę. Za pomocą filtrów nagłówków możesz znaleźć konkretne wpisy" sqref="B4" xr:uid="{00000000-0002-0000-0200-000003000000}"/>
    <dataValidation allowBlank="1" showInputMessage="1" showErrorMessage="1" prompt="W tej kolumnie pod tym nagłówkiem wprowadź godzinę" sqref="C4" xr:uid="{00000000-0002-0000-0200-000004000000}"/>
    <dataValidation allowBlank="1" showInputMessage="1" showErrorMessage="1" prompt="W tej kolumnie pod tym nagłówkiem wprowadź rozmiar" sqref="D4" xr:uid="{00000000-0002-0000-02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UPPER(CONCATENATE('Waga Śledzenie Obwodu'!Cel3_etykieta," Tracker"))</f>
        <v>BIODRA TRACKER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37">
        <v>0.33333333333333331</v>
      </c>
      <c r="D5" s="8">
        <v>45</v>
      </c>
    </row>
    <row r="6" spans="2:20" ht="18" customHeight="1" x14ac:dyDescent="0.25">
      <c r="B6" s="7">
        <f ca="1">TODAY()+30+ROW()</f>
        <v>43644</v>
      </c>
      <c r="C6" s="37">
        <v>0.58333333333333337</v>
      </c>
      <c r="D6" s="8">
        <v>44.8</v>
      </c>
    </row>
    <row r="7" spans="2:20" ht="18" customHeight="1" x14ac:dyDescent="0.25">
      <c r="B7" s="7">
        <f ca="1">TODAY()+30+ROW()</f>
        <v>43645</v>
      </c>
      <c r="C7" s="37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41" priority="3">
      <formula>$D5=CEL3</formula>
    </cfRule>
  </conditionalFormatting>
  <dataValidations count="6">
    <dataValidation allowBlank="1" showInputMessage="1" showErrorMessage="1" prompt="Utwórz śledzenie obwodu bioder w tym arkuszu. Wprowadź szczegóły w tabeli Śledzenie obwodu bioder" sqref="A1" xr:uid="{00000000-0002-0000-0300-000000000000}"/>
    <dataValidation allowBlank="1" showInputMessage="1" showErrorMessage="1" prompt="W tej komórce znajduje się tytuł tego arkusza, a obraz jest w komórce po prawej stronie" sqref="B1:F2" xr:uid="{00000000-0002-0000-0300-000001000000}"/>
    <dataValidation allowBlank="1" showInputMessage="1" showErrorMessage="1" prompt="W tabeli poniżej wprowadź szczegóły" sqref="B3:D3" xr:uid="{00000000-0002-0000-0300-000002000000}"/>
    <dataValidation allowBlank="1" showInputMessage="1" showErrorMessage="1" prompt="W tej kolumnie pod tym nagłówkiem wprowadź datę. Za pomocą filtrów nagłówków możesz znaleźć konkretne wpisy" sqref="B4" xr:uid="{00000000-0002-0000-0300-000003000000}"/>
    <dataValidation allowBlank="1" showInputMessage="1" showErrorMessage="1" prompt="W tej kolumnie pod tym nagłówkiem wprowadź godzinę" sqref="C4" xr:uid="{00000000-0002-0000-0300-000004000000}"/>
    <dataValidation allowBlank="1" showInputMessage="1" showErrorMessage="1" prompt="W tej kolumnie pod tym nagłówkiem wprowadź rozmiar" sqref="D4" xr:uid="{00000000-0002-0000-03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UPPER(CONCATENATE('Waga Śledzenie Obwodu'!Cel4_etykieta," Śledzenie obwodu"))</f>
        <v>UDO ŚLEDZENIE OBWODU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t="shared" ref="B5:B11" ca="1" si="0">TODAY()+30+ROW()</f>
        <v>43643</v>
      </c>
      <c r="C5" s="37">
        <v>0.33333333333333331</v>
      </c>
      <c r="D5" s="8">
        <v>22</v>
      </c>
    </row>
    <row r="6" spans="2:20" ht="18" customHeight="1" x14ac:dyDescent="0.25">
      <c r="B6" s="7">
        <f t="shared" ca="1" si="0"/>
        <v>43644</v>
      </c>
      <c r="C6" s="37">
        <v>0.58333333333333337</v>
      </c>
      <c r="D6" s="8">
        <v>21</v>
      </c>
    </row>
    <row r="7" spans="2:20" ht="18" customHeight="1" x14ac:dyDescent="0.25">
      <c r="B7" s="7">
        <f t="shared" ca="1" si="0"/>
        <v>43645</v>
      </c>
      <c r="C7" s="37">
        <v>0.34375</v>
      </c>
      <c r="D7" s="8">
        <v>20.5</v>
      </c>
    </row>
    <row r="8" spans="2:20" ht="18" customHeight="1" x14ac:dyDescent="0.25">
      <c r="B8" s="7">
        <f t="shared" ca="1" si="0"/>
        <v>43646</v>
      </c>
      <c r="C8" s="37">
        <v>0.58333333333333337</v>
      </c>
      <c r="D8" s="8">
        <v>21</v>
      </c>
    </row>
    <row r="9" spans="2:20" ht="18" customHeight="1" x14ac:dyDescent="0.25">
      <c r="B9" s="7">
        <f t="shared" ca="1" si="0"/>
        <v>43647</v>
      </c>
      <c r="C9" s="37">
        <v>0.33333333333333331</v>
      </c>
      <c r="D9" s="8">
        <v>22</v>
      </c>
    </row>
    <row r="10" spans="2:20" ht="18" customHeight="1" x14ac:dyDescent="0.25">
      <c r="B10" s="7">
        <f t="shared" ca="1" si="0"/>
        <v>43648</v>
      </c>
      <c r="C10" s="37">
        <v>0.35416666666666669</v>
      </c>
      <c r="D10" s="8">
        <v>21</v>
      </c>
    </row>
    <row r="11" spans="2:20" ht="18" customHeight="1" x14ac:dyDescent="0.25">
      <c r="B11" s="7">
        <f t="shared" ca="1" si="0"/>
        <v>43649</v>
      </c>
      <c r="C11" s="37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36" priority="2">
      <formula>$D5=CEL4</formula>
    </cfRule>
  </conditionalFormatting>
  <dataValidations count="6">
    <dataValidation allowBlank="1" showInputMessage="1" showErrorMessage="1" prompt="Utwórz śledzenie obwodu uda w tym arkuszu. Wprowadź szczegóły w tabeli Śledzenie obwodu uda" sqref="A1" xr:uid="{00000000-0002-0000-0400-000000000000}"/>
    <dataValidation allowBlank="1" showInputMessage="1" showErrorMessage="1" prompt="W tej komórce znajduje się tytuł tego arkusza, a obraz jest w komórce po prawej stronie" sqref="B1:F2" xr:uid="{00000000-0002-0000-0400-000001000000}"/>
    <dataValidation allowBlank="1" showInputMessage="1" showErrorMessage="1" prompt="W tabeli poniżej wprowadź szczegóły" sqref="B3:D3" xr:uid="{00000000-0002-0000-0400-000002000000}"/>
    <dataValidation allowBlank="1" showInputMessage="1" showErrorMessage="1" prompt="W tej kolumnie pod tym nagłówkiem wprowadź datę. Za pomocą filtrów nagłówków możesz znaleźć konkretne wpisy" sqref="B4" xr:uid="{00000000-0002-0000-0400-000003000000}"/>
    <dataValidation allowBlank="1" showInputMessage="1" showErrorMessage="1" prompt="W tej kolumnie pod tym nagłówkiem wprowadź godzinę" sqref="C4" xr:uid="{00000000-0002-0000-0400-000004000000}"/>
    <dataValidation allowBlank="1" showInputMessage="1" showErrorMessage="1" prompt="W tej kolumnie pod tym nagłówkiem wprowadź rozmiar" sqref="D4" xr:uid="{00000000-0002-0000-04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5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17.5703125" style="4" bestFit="1" customWidth="1"/>
    <col min="3" max="3" width="22.28515625" style="4" customWidth="1"/>
    <col min="4" max="4" width="24.85546875" style="4" bestFit="1" customWidth="1"/>
    <col min="5" max="5" width="18.28515625" style="13" bestFit="1" customWidth="1"/>
    <col min="6" max="6" width="13.85546875" style="4" customWidth="1"/>
    <col min="7" max="7" width="13.140625" style="4" customWidth="1"/>
    <col min="8" max="8" width="30.85546875" style="39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2" t="s">
        <v>23</v>
      </c>
      <c r="C1" s="52"/>
      <c r="D1" s="52"/>
      <c r="E1" s="47" t="s">
        <v>21</v>
      </c>
      <c r="F1" s="47"/>
      <c r="G1" s="47"/>
      <c r="H1" s="47"/>
      <c r="I1" s="47"/>
    </row>
    <row r="2" spans="1:9" customFormat="1" ht="21" customHeight="1" x14ac:dyDescent="0.25">
      <c r="A2" s="6"/>
      <c r="B2" s="52"/>
      <c r="C2" s="52"/>
      <c r="D2" s="52"/>
      <c r="E2" s="47"/>
      <c r="F2" s="47"/>
      <c r="G2" s="47"/>
      <c r="H2" s="47"/>
      <c r="I2" s="47"/>
    </row>
    <row r="3" spans="1:9" ht="30.75" customHeight="1" x14ac:dyDescent="0.25">
      <c r="A3" s="6"/>
      <c r="B3" s="26" t="s">
        <v>24</v>
      </c>
      <c r="C3" s="30" t="s">
        <v>31</v>
      </c>
      <c r="D3" s="29" t="s">
        <v>33</v>
      </c>
      <c r="F3" s="6"/>
      <c r="G3" s="6"/>
      <c r="H3" s="6"/>
    </row>
    <row r="4" spans="1:9" ht="21.75" customHeight="1" x14ac:dyDescent="0.25">
      <c r="A4" s="6"/>
      <c r="B4" s="12" t="s">
        <v>25</v>
      </c>
      <c r="C4" s="2">
        <f>SUMIF(Dziennik_ćwiczeń[ĆWICZENIE],Kategoria1,Dziennik_ćwiczeń[DYSTANS])</f>
        <v>11.46</v>
      </c>
      <c r="D4" s="10" t="s">
        <v>34</v>
      </c>
      <c r="F4" s="6"/>
      <c r="G4" s="6"/>
      <c r="H4" s="6"/>
    </row>
    <row r="5" spans="1:9" ht="21.75" customHeight="1" x14ac:dyDescent="0.25">
      <c r="A5" s="6"/>
      <c r="B5" s="12" t="s">
        <v>26</v>
      </c>
      <c r="C5" s="2">
        <f>SUMIF(Dziennik_ćwiczeń[ĆWICZENIE],Kategoria2,Dziennik_ćwiczeń[DYSTANS])</f>
        <v>0</v>
      </c>
      <c r="D5" s="10" t="s">
        <v>34</v>
      </c>
      <c r="F5" s="6"/>
      <c r="G5" s="6"/>
      <c r="H5" s="6"/>
    </row>
    <row r="6" spans="1:9" ht="21.75" customHeight="1" x14ac:dyDescent="0.25">
      <c r="A6" s="6"/>
      <c r="B6" s="12" t="s">
        <v>27</v>
      </c>
      <c r="C6" s="2">
        <f>SUMIF(Dziennik_ćwiczeń[ĆWICZENIE],Kategoria3,Dziennik_ćwiczeń[DYSTANS])</f>
        <v>1227</v>
      </c>
      <c r="D6" s="10" t="s">
        <v>35</v>
      </c>
      <c r="F6" s="6"/>
      <c r="G6" s="6"/>
      <c r="H6" s="6"/>
    </row>
    <row r="7" spans="1:9" ht="21.75" customHeight="1" x14ac:dyDescent="0.25">
      <c r="A7" s="6"/>
      <c r="B7" s="12" t="s">
        <v>28</v>
      </c>
      <c r="C7" s="2">
        <f>SUMIF(Dziennik_ćwiczeń[ĆWICZENIE],Kategoria4,Dziennik_ćwiczeń[DYSTANS])</f>
        <v>1700</v>
      </c>
      <c r="D7" s="10" t="s">
        <v>36</v>
      </c>
      <c r="F7" s="6"/>
      <c r="G7" s="6"/>
      <c r="H7" s="6"/>
    </row>
    <row r="8" spans="1:9" s="6" customFormat="1" ht="21.75" customHeight="1" x14ac:dyDescent="0.25">
      <c r="B8" s="12" t="s">
        <v>29</v>
      </c>
      <c r="C8" s="2">
        <f>SUMIF(Dziennik_ćwiczeń[ĆWICZENIE],Kategoria5,Dziennik_ćwiczeń[DYSTANS])</f>
        <v>4.53</v>
      </c>
      <c r="D8" s="10" t="s">
        <v>34</v>
      </c>
      <c r="E8" s="13"/>
    </row>
    <row r="9" spans="1:9" ht="18" customHeight="1" x14ac:dyDescent="0.25">
      <c r="A9" s="6"/>
      <c r="B9" s="51"/>
      <c r="C9" s="51"/>
      <c r="D9" s="51"/>
      <c r="F9" s="6"/>
      <c r="G9" s="6"/>
      <c r="H9" s="6"/>
    </row>
    <row r="10" spans="1:9" ht="18" customHeight="1" x14ac:dyDescent="0.25">
      <c r="B10" s="6" t="s">
        <v>30</v>
      </c>
      <c r="C10" s="6" t="s">
        <v>32</v>
      </c>
      <c r="D10" s="6" t="s">
        <v>37</v>
      </c>
      <c r="E10" s="12" t="s">
        <v>38</v>
      </c>
      <c r="F10" s="12" t="s">
        <v>39</v>
      </c>
      <c r="G10" s="6" t="s">
        <v>40</v>
      </c>
      <c r="H10" s="6" t="s">
        <v>41</v>
      </c>
    </row>
    <row r="11" spans="1:9" ht="18" customHeight="1" x14ac:dyDescent="0.25">
      <c r="B11" s="40">
        <f ca="1">TODAY()+30+ROW()</f>
        <v>43649</v>
      </c>
      <c r="C11" s="41" t="s">
        <v>25</v>
      </c>
      <c r="D11" s="42">
        <v>0.54166666666666663</v>
      </c>
      <c r="E11" s="43">
        <v>1.5972222222222276E-2</v>
      </c>
      <c r="F11" s="44">
        <v>3.66</v>
      </c>
      <c r="G11" s="44">
        <v>173</v>
      </c>
      <c r="H11" s="45" t="s">
        <v>42</v>
      </c>
    </row>
    <row r="12" spans="1:9" ht="18" customHeight="1" x14ac:dyDescent="0.25">
      <c r="B12" s="40">
        <f ca="1">TODAY()+30+ROW()</f>
        <v>43650</v>
      </c>
      <c r="C12" s="41" t="s">
        <v>25</v>
      </c>
      <c r="D12" s="42">
        <v>0.6875</v>
      </c>
      <c r="E12" s="43">
        <v>6.25E-2</v>
      </c>
      <c r="F12" s="44">
        <v>7.8</v>
      </c>
      <c r="G12" s="44">
        <v>344</v>
      </c>
      <c r="H12" s="45"/>
    </row>
    <row r="13" spans="1:9" ht="18" customHeight="1" x14ac:dyDescent="0.25">
      <c r="B13" s="40">
        <f ca="1">TODAY()+30+ROW()</f>
        <v>43651</v>
      </c>
      <c r="C13" s="41" t="s">
        <v>28</v>
      </c>
      <c r="D13" s="42">
        <v>0.41666666666666669</v>
      </c>
      <c r="E13" s="43">
        <v>2.0833333333333332E-2</v>
      </c>
      <c r="F13" s="44">
        <v>1700</v>
      </c>
      <c r="G13" s="44">
        <v>237</v>
      </c>
      <c r="H13" s="45"/>
    </row>
    <row r="14" spans="1:9" ht="18" customHeight="1" x14ac:dyDescent="0.25">
      <c r="B14" s="40">
        <f ca="1">TODAY()+30+ROW()</f>
        <v>43652</v>
      </c>
      <c r="C14" s="41" t="s">
        <v>27</v>
      </c>
      <c r="D14" s="42">
        <v>0.5625</v>
      </c>
      <c r="E14" s="43">
        <v>2.4305555555555556E-2</v>
      </c>
      <c r="F14" s="44">
        <v>1227</v>
      </c>
      <c r="G14" s="44">
        <v>150</v>
      </c>
      <c r="H14" s="45"/>
    </row>
    <row r="15" spans="1:9" ht="18" customHeight="1" x14ac:dyDescent="0.25">
      <c r="B15" s="40">
        <f ca="1">TODAY()+30+ROW()</f>
        <v>43653</v>
      </c>
      <c r="C15" s="41" t="s">
        <v>29</v>
      </c>
      <c r="D15" s="42">
        <v>0.59652777777777777</v>
      </c>
      <c r="E15" s="43">
        <v>2.0833333333333332E-2</v>
      </c>
      <c r="F15" s="44">
        <v>4.53</v>
      </c>
      <c r="G15" s="44">
        <v>115</v>
      </c>
      <c r="H15" s="45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Wybierz z listy jednostkę. Wybierz pozycję ANULUJ, naciśnij klawisze ALT+STRZAŁKA W DÓŁ, aby wyświetlić opcje, a następnie użyj klawiszy STRZAŁKA W DÓŁ i ENTER w celu dokonania wyboru" sqref="D4:D8" xr:uid="{00000000-0002-0000-0500-000000000000}">
      <formula1>"Mile,Kilometry,Kroki,Okrążenia,Jardy,Metry,Powtórzenia"</formula1>
    </dataValidation>
    <dataValidation type="list" errorStyle="warning" allowBlank="1" showErrorMessage="1" error="Wybierz działanie z listy. Wybierz pozycję ANULUJ, naciśnij klawisze ALT+STRZAŁKA W DÓŁ, aby wyświetlić opcje, a następnie użyj klawiszy STRZAŁKA W DÓŁ i ENTER w celu dokonania wyboru" sqref="C11:C15" xr:uid="{00000000-0002-0000-0500-000001000000}">
      <formula1>$B$4:$B$8</formula1>
    </dataValidation>
    <dataValidation allowBlank="1" showInputMessage="1" showErrorMessage="1" prompt="Utwórz dziennik działań w tym arkuszu. Wprowadź szczegóły w tabeli Dziennik działań, zaczynając od komórki B10. Suma działań jest automatycznie obliczana w komórkach od C4 do C8" sqref="A1" xr:uid="{00000000-0002-0000-0500-000002000000}"/>
    <dataValidation allowBlank="1" showInputMessage="1" showErrorMessage="1" prompt="Tytuł tego skoroszytu jest w tej komórce, a obraz w komórce po prawej stronie. Działania i ich sumy znajdują się w komórkach od B4 do D8" sqref="B1:D2" xr:uid="{00000000-0002-0000-0500-000003000000}"/>
    <dataValidation allowBlank="1" showInputMessage="1" showErrorMessage="1" prompt="W tej kolumnie pod tym nagłówkiem dostosuj działania" sqref="B3" xr:uid="{00000000-0002-0000-0500-000004000000}"/>
    <dataValidation allowBlank="1" showInputMessage="1" showErrorMessage="1" prompt="W tej kolumnie pod tym nagłówkiem jest automatycznie obliczana suma" sqref="C3" xr:uid="{00000000-0002-0000-0500-000005000000}"/>
    <dataValidation allowBlank="1" showInputMessage="1" showErrorMessage="1" prompt="W tej kolumnie pod tym nagłówkiem wybierz jednostkę. Naciśnij klawisze ALT+STRZAŁKA W DÓŁ, aby wyświetlić opcje, a następnie użyj klawiszy STRZAŁKA W DÓŁ i ENTER w celu dokonania wyboru" sqref="D3" xr:uid="{00000000-0002-0000-0500-000006000000}"/>
    <dataValidation allowBlank="1" showInputMessage="1" showErrorMessage="1" prompt="W tej kolumnie pod tym nagłówkiem wprowadź datę. Za pomocą filtrów nagłówków możesz znaleźć konkretne wpisy" sqref="B10" xr:uid="{00000000-0002-0000-0500-000007000000}"/>
    <dataValidation allowBlank="1" showInputMessage="1" showErrorMessage="1" prompt="W tej kolumnie pod tym nagłówkiem wybierz działanie. Naciśnij klawisze ALT+STRZAŁKA W DÓŁ, aby wyświetlić opcje, a następnie użyj klawiszy STRZAŁKA W DÓŁ i ENTER w celu dokonania wyboru" sqref="C10" xr:uid="{00000000-0002-0000-0500-000008000000}"/>
    <dataValidation allowBlank="1" showInputMessage="1" showErrorMessage="1" prompt="W tej kolumnie pod tym nagłówkiem wprowadź godzinę rozpoczęcia" sqref="D10" xr:uid="{00000000-0002-0000-0500-000009000000}"/>
    <dataValidation allowBlank="1" showInputMessage="1" showErrorMessage="1" prompt="W kolumnie pod tym nagłówkiem wprowadź czas trwania" sqref="E10" xr:uid="{00000000-0002-0000-0500-00000A000000}"/>
    <dataValidation allowBlank="1" showInputMessage="1" showErrorMessage="1" prompt="W tej kolumnie pod tym nagłówkiem wprowadź odległość" sqref="F10" xr:uid="{00000000-0002-0000-0500-00000B000000}"/>
    <dataValidation allowBlank="1" showInputMessage="1" showErrorMessage="1" prompt="W tej kolumnie pod tym nagłówkiem wprowadź liczbę kalorii" sqref="G10" xr:uid="{00000000-0002-0000-0500-00000C000000}"/>
    <dataValidation allowBlank="1" showInputMessage="1" showErrorMessage="1" prompt="W tej kolumnie pod tym nagłówkiem wprowadź uwagi" sqref="H10" xr:uid="{00000000-0002-0000-0500-00000D00000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38.7109375" customWidth="1"/>
    <col min="3" max="3" width="33.42578125" customWidth="1"/>
    <col min="4" max="4" width="34.85546875" bestFit="1" customWidth="1"/>
    <col min="5" max="6" width="13.7109375" customWidth="1"/>
    <col min="7" max="7" width="17.85546875" bestFit="1" customWidth="1"/>
    <col min="8" max="8" width="13.7109375" customWidth="1"/>
    <col min="9" max="9" width="21" bestFit="1" customWidth="1"/>
    <col min="10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43</v>
      </c>
      <c r="B1" s="54" t="s">
        <v>44</v>
      </c>
      <c r="C1" s="54"/>
      <c r="D1" s="55" t="s">
        <v>21</v>
      </c>
      <c r="E1" s="55"/>
      <c r="F1" s="55"/>
      <c r="G1" s="55"/>
      <c r="H1" s="55"/>
      <c r="I1" s="55"/>
      <c r="J1" s="55"/>
      <c r="K1" s="55"/>
      <c r="L1" s="55"/>
    </row>
    <row r="2" spans="1:12" ht="21" customHeight="1" x14ac:dyDescent="0.25">
      <c r="A2" s="6"/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</row>
    <row r="3" spans="1:12" s="34" customFormat="1" ht="18" customHeight="1" x14ac:dyDescent="0.25">
      <c r="B3" s="54"/>
      <c r="C3" s="54"/>
      <c r="E3" s="35" t="str">
        <f>(Dziennik_odżywiania[[#Headers],[KALORIE]])</f>
        <v>KALORIE</v>
      </c>
      <c r="F3" s="35" t="str">
        <f>(Dziennik_odżywiania[[#Headers],[TŁUSZCZ]])</f>
        <v>TŁUSZCZ</v>
      </c>
      <c r="G3" s="35" t="str">
        <f>(Dziennik_odżywiania[[#Headers],[CHOLESTEROL]])</f>
        <v>CHOLESTEROL</v>
      </c>
      <c r="H3" s="35" t="str">
        <f>(Dziennik_odżywiania[[#Headers],[SÓD]])</f>
        <v>SÓD</v>
      </c>
      <c r="I3" s="35" t="str">
        <f>(Dziennik_odżywiania[[#Headers],[WĘGLOWODANY]])</f>
        <v>WĘGLOWODANY</v>
      </c>
      <c r="J3" s="35" t="str">
        <f>(Dziennik_odżywiania[[#Headers],[BIAŁKO]])</f>
        <v>BIAŁKO</v>
      </c>
      <c r="K3" s="35" t="str">
        <f>(Dziennik_odżywiania[[#Headers],[CUKIER]])</f>
        <v>CUKIER</v>
      </c>
      <c r="L3" s="35" t="str">
        <f>(Dziennik_odżywiania[[#Headers],[BŁONNIK]])</f>
        <v>BŁONNIK</v>
      </c>
    </row>
    <row r="4" spans="1:12" ht="16.5" customHeight="1" x14ac:dyDescent="0.25">
      <c r="A4" s="6"/>
      <c r="B4" s="53" t="s">
        <v>45</v>
      </c>
      <c r="C4" s="53"/>
      <c r="D4" s="28" t="s">
        <v>51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3"/>
      <c r="C5" s="53"/>
      <c r="D5" s="46" t="str">
        <f>IF(E5=SUM(Dziennik_odżywiania[KALORIE]),"Spożycie razem:","Spożycie przefiltrowane:")</f>
        <v>Spożycie razem:</v>
      </c>
      <c r="E5" s="24">
        <f>SUBTOTAL(109,Dziennik_odżywiania[KALORIE])</f>
        <v>3090</v>
      </c>
      <c r="F5" s="25">
        <f>SUBTOTAL(109,Dziennik_odżywiania[TŁUSZCZ])</f>
        <v>74.27000000000001</v>
      </c>
      <c r="G5" s="25">
        <f>SUBTOTAL(109,Dziennik_odżywiania[CHOLESTEROL])</f>
        <v>139.6</v>
      </c>
      <c r="H5" s="25">
        <f>SUBTOTAL(109,Dziennik_odżywiania[SÓD])</f>
        <v>1400.7</v>
      </c>
      <c r="I5" s="25">
        <f>SUBTOTAL(109,Dziennik_odżywiania[WĘGLOWODANY])</f>
        <v>208.56</v>
      </c>
      <c r="J5" s="25">
        <f>SUBTOTAL(109,Dziennik_odżywiania[BIAŁKO])</f>
        <v>68.81</v>
      </c>
      <c r="K5" s="25">
        <f>SUBTOTAL(109,Dziennik_odżywiania[CUKIER])</f>
        <v>84.1</v>
      </c>
      <c r="L5" s="25">
        <f>SUBTOTAL(109,Dziennik_odżywiania[BŁONNIK])</f>
        <v>24.5</v>
      </c>
    </row>
    <row r="6" spans="1:12" ht="18" customHeight="1" x14ac:dyDescent="0.25">
      <c r="B6" s="51"/>
      <c r="C6" s="51"/>
    </row>
    <row r="7" spans="1:12" ht="18" customHeight="1" x14ac:dyDescent="0.25">
      <c r="A7" s="6"/>
      <c r="B7" s="19" t="s">
        <v>30</v>
      </c>
      <c r="C7" s="20" t="s">
        <v>46</v>
      </c>
      <c r="D7" s="20" t="s">
        <v>52</v>
      </c>
      <c r="E7" s="23" t="s">
        <v>40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</row>
    <row r="8" spans="1:12" ht="18" customHeight="1" x14ac:dyDescent="0.25">
      <c r="A8" s="6"/>
      <c r="B8" s="21">
        <f t="shared" ref="B8:B18" ca="1" si="0">TODAY()+30+ROW()</f>
        <v>43646</v>
      </c>
      <c r="C8" s="22" t="s">
        <v>47</v>
      </c>
      <c r="D8" s="22" t="s">
        <v>53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43647</v>
      </c>
      <c r="C9" s="22" t="s">
        <v>48</v>
      </c>
      <c r="D9" s="22" t="s">
        <v>54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43648</v>
      </c>
      <c r="C10" s="22" t="s">
        <v>49</v>
      </c>
      <c r="D10" s="22" t="s">
        <v>55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43649</v>
      </c>
      <c r="C11" s="22" t="s">
        <v>50</v>
      </c>
      <c r="D11" s="22" t="s">
        <v>56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43650</v>
      </c>
      <c r="C12" s="22" t="s">
        <v>48</v>
      </c>
      <c r="D12" s="22" t="s">
        <v>57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43651</v>
      </c>
      <c r="C13" s="22" t="s">
        <v>47</v>
      </c>
      <c r="D13" s="22" t="s">
        <v>58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43652</v>
      </c>
      <c r="C14" s="22" t="s">
        <v>48</v>
      </c>
      <c r="D14" s="22" t="s">
        <v>59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43653</v>
      </c>
      <c r="C15" s="22" t="s">
        <v>49</v>
      </c>
      <c r="D15" s="22" t="s">
        <v>60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43654</v>
      </c>
      <c r="C16" s="22" t="s">
        <v>50</v>
      </c>
      <c r="D16" s="22" t="s">
        <v>61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43655</v>
      </c>
      <c r="C17" s="22" t="s">
        <v>50</v>
      </c>
      <c r="D17" s="22" t="s">
        <v>62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43656</v>
      </c>
      <c r="C18" s="22" t="s">
        <v>48</v>
      </c>
      <c r="D18" s="22" t="s">
        <v>63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19" priority="8">
      <formula>AND($E$5&lt;&gt;SUM($E$8:$E$18),E$5&gt;E$4)</formula>
    </cfRule>
  </conditionalFormatting>
  <dataValidations count="9">
    <dataValidation allowBlank="1" showInputMessage="1" showErrorMessage="1" prompt="Utwórz dziennika żywności w tym arkuszu. Wprowadź szczegóły w tabeli Dziennik żywności, zaczynając w komórce B7" sqref="A1" xr:uid="{00000000-0002-0000-0600-000000000000}"/>
    <dataValidation allowBlank="1" showInputMessage="1" showErrorMessage="1" prompt="W tej komórce znajduje się tytuł tego arkusza, a obraz znajduje się w komórce po prawej stronie " sqref="B1:C2" xr:uid="{00000000-0002-0000-0600-000001000000}"/>
    <dataValidation allowBlank="1" showInputMessage="1" showErrorMessage="1" prompt="W komórce po prawej stronie ustaw cele odżywiania " sqref="B4:C5" xr:uid="{00000000-0002-0000-0600-000002000000}"/>
    <dataValidation allowBlank="1" showInputMessage="1" showErrorMessage="1" prompt="W komórce po prawej stronie wprowadź dzienne spożycie środków odżywczych, a dokładnie w komórkach od E4 do L4. Typy środków odżywczych są automatycznie aktualizowane w wierszu na podstawie dostosowanych nagłówków tabeli" sqref="D4" xr:uid="{00000000-0002-0000-0600-000003000000}"/>
    <dataValidation allowBlank="1" showInputMessage="1" showErrorMessage="1" prompt="W komórkach po prawej stronie jest automatycznie obliczana suma dziennego spożycia środków odżywczych, a dokładnie w komórkach od E5 do L5" sqref="D5" xr:uid="{00000000-0002-0000-0600-000004000000}"/>
    <dataValidation allowBlank="1" showInputMessage="1" showErrorMessage="1" prompt="W tej kolumnie pod tym nagłówkiem wprowadź datę. Za pomocą filtra nagłówków możesz znaleźć konkretne wpisy" sqref="B7" xr:uid="{00000000-0002-0000-0600-000005000000}"/>
    <dataValidation allowBlank="1" showInputMessage="1" showErrorMessage="1" prompt="W tej kolumnie pod tym nagłówkiem wprowadź typ posiłku" sqref="C7" xr:uid="{00000000-0002-0000-0600-000006000000}"/>
    <dataValidation allowBlank="1" showInputMessage="1" showErrorMessage="1" prompt="W tej kolumnie pod tym nagłówkiem wprowadź żywność" sqref="D7" xr:uid="{00000000-0002-0000-0600-000007000000}"/>
    <dataValidation allowBlank="1" showInputMessage="1" showErrorMessage="1" prompt="W tej kolumnie pod tym nagłówkiem dostosuj ten nagłówek tabeli do śledzenia konkretnych potrzeb żywieniowych" sqref="E7:L7" xr:uid="{00000000-0002-0000-0600-000008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27</vt:i4>
      </vt:variant>
    </vt:vector>
  </HeadingPairs>
  <TitlesOfParts>
    <vt:vector size="34" baseType="lpstr">
      <vt:lpstr>Waga Śledzenie Obwodu</vt:lpstr>
      <vt:lpstr>Talia Śledzenie Obwodu</vt:lpstr>
      <vt:lpstr>Biceps Śledzenie Obwodu</vt:lpstr>
      <vt:lpstr>Biodra Śledzenie obwodu</vt:lpstr>
      <vt:lpstr> Udo Śledzenie Obwodu</vt:lpstr>
      <vt:lpstr>Dziennik ćwiczeń</vt:lpstr>
      <vt:lpstr>Dziennik odżywiania</vt:lpstr>
      <vt:lpstr>'Waga Śledzenie Obwodu'!Bieżąca_waga</vt:lpstr>
      <vt:lpstr>'Waga Śledzenie Obwodu'!Cel_waga</vt:lpstr>
      <vt:lpstr>'Waga Śledzenie Obwodu'!Cel1</vt:lpstr>
      <vt:lpstr>'Waga Śledzenie Obwodu'!Cel1_etykieta</vt:lpstr>
      <vt:lpstr>'Waga Śledzenie Obwodu'!Cel2</vt:lpstr>
      <vt:lpstr>'Waga Śledzenie Obwodu'!Cel2_etykieta</vt:lpstr>
      <vt:lpstr>'Waga Śledzenie Obwodu'!Cel3</vt:lpstr>
      <vt:lpstr>'Waga Śledzenie Obwodu'!Cel3_etykieta</vt:lpstr>
      <vt:lpstr>'Waga Śledzenie Obwodu'!Cel4</vt:lpstr>
      <vt:lpstr>'Waga Śledzenie Obwodu'!Cel4_etykieta</vt:lpstr>
      <vt:lpstr>'Waga Śledzenie Obwodu'!Jednostka_miary</vt:lpstr>
      <vt:lpstr>Kategoria1</vt:lpstr>
      <vt:lpstr>Kategoria2</vt:lpstr>
      <vt:lpstr>Kategoria3</vt:lpstr>
      <vt:lpstr>Kategoria4</vt:lpstr>
      <vt:lpstr>Kategoria5</vt:lpstr>
      <vt:lpstr>Odnośnik_daty</vt:lpstr>
      <vt:lpstr>'Waga Śledzenie Obwodu'!Płeć</vt:lpstr>
      <vt:lpstr>' Udo Śledzenie Obwodu'!Tytuły_wydruku</vt:lpstr>
      <vt:lpstr>'Biceps Śledzenie Obwodu'!Tytuły_wydruku</vt:lpstr>
      <vt:lpstr>'Biodra Śledzenie obwodu'!Tytuły_wydruku</vt:lpstr>
      <vt:lpstr>'Dziennik ćwiczeń'!Tytuły_wydruku</vt:lpstr>
      <vt:lpstr>'Dziennik odżywiania'!Tytuły_wydruku</vt:lpstr>
      <vt:lpstr>'Talia Śledzenie Obwodu'!Tytuły_wydruku</vt:lpstr>
      <vt:lpstr>'Waga Śledzenie Obwodu'!Tytuły_wydruku</vt:lpstr>
      <vt:lpstr>'Waga Śledzenie Obwodu'!Waga_etykieta</vt:lpstr>
      <vt:lpstr>'Waga Śledzenie Obwodu'!Wzrost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2019-05-23T13:24:39Z</dcterms:modified>
</cp:coreProperties>
</file>