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00" windowHeight="16140" xr2:uid="{00000000-000D-0000-FFFF-FFFF00000000}"/>
  </bookViews>
  <sheets>
    <sheet name="Rekenmachine" sheetId="1" r:id="rId1"/>
  </sheets>
  <definedNames>
    <definedName name="ExtraFund">Rekenmachine!$E$2</definedName>
    <definedName name="HuidigeGeïnvesteerdeBedrag">Rekenmachine!$G$4</definedName>
    <definedName name="HuidigeMaandelijkseBetaling">Rekenmachine!$C$6</definedName>
    <definedName name="ImprovedYearsLoanRepayment">Rekenmachine!$D$10</definedName>
    <definedName name="IncreasedMonthlyPayment">Rekenmachine!$D$9</definedName>
    <definedName name="JaarlijkseOpbrengstpercentage">Rekenmachine!$G$5</definedName>
    <definedName name="JaarlijksRentepercentage">Rekenmachine!$C$5</definedName>
    <definedName name="Leningsaldo">Rekenmachine!$C$4</definedName>
    <definedName name="OriginalYearsLoanRepayment">Rekenmachine!$C$10</definedName>
    <definedName name="TotalFundsOptionA">Rekenmachine!$D$14</definedName>
    <definedName name="TotalFundsOptionB">Rekenmachine!$D$17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9" i="1" l="1"/>
  <c r="B18" i="1"/>
  <c r="B15" i="1"/>
  <c r="B13" i="1"/>
  <c r="C9" i="1" l="1"/>
  <c r="C10" i="1" s="1"/>
  <c r="D9" i="1"/>
  <c r="D10" i="1" s="1"/>
  <c r="D11" i="1" s="1"/>
  <c r="D17" i="1" l="1"/>
  <c r="D12" i="1"/>
  <c r="E10" i="1"/>
  <c r="C11" i="1"/>
  <c r="E11" i="1" s="1"/>
  <c r="C21" i="1" l="1"/>
  <c r="D14" i="1"/>
  <c r="C20" i="1" l="1"/>
</calcChain>
</file>

<file path=xl/sharedStrings.xml><?xml version="1.0" encoding="utf-8"?>
<sst xmlns="http://schemas.openxmlformats.org/spreadsheetml/2006/main" count="22" uniqueCount="22">
  <si>
    <t>Studielening afbetalen of investeren?</t>
  </si>
  <si>
    <t>Overtollige fondsen voor afbetaling lening of investering</t>
  </si>
  <si>
    <t>Studieleninginformatie</t>
  </si>
  <si>
    <t>Leningsaldo</t>
  </si>
  <si>
    <t>Jaarlijks rentepercentage</t>
  </si>
  <si>
    <t>Huidige maandelijkse betaling</t>
  </si>
  <si>
    <t>OPTIE A: Overtollige fondsen gebruiken om sneller af te betalen</t>
  </si>
  <si>
    <t xml:space="preserve"> </t>
  </si>
  <si>
    <t>Maandelijkse betaling</t>
  </si>
  <si>
    <t>Lening terugbetaling</t>
  </si>
  <si>
    <t>Betaalde rente</t>
  </si>
  <si>
    <t>Investeringsgroei tijdens afbetaling lening</t>
  </si>
  <si>
    <t>Investeringsgroei na afbetaling lening</t>
  </si>
  <si>
    <t>OPTIE B: Overtollige fondsen investeren</t>
  </si>
  <si>
    <t>OPTIE A: Lening afbetalen</t>
  </si>
  <si>
    <t>OPTIE B: Investeren</t>
  </si>
  <si>
    <t>Oorspronkelijke planning</t>
  </si>
  <si>
    <t>Met aanvullende betaling</t>
  </si>
  <si>
    <t>Beleggingsinformatie</t>
  </si>
  <si>
    <t>Huidige geïnvesteerde bedrag</t>
  </si>
  <si>
    <t>Jaarlijkse opbrengstpercentage</t>
  </si>
  <si>
    <t>Besparingen afbetaling studielening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</si>
</sst>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&quot;kr&quot;#,##0"/>
    <numFmt numFmtId="169" formatCode="&quot;kr&quot;#,##0.00;[Red]&quot;kr&quot;#,##0.00"/>
    <numFmt numFmtId="170" formatCode="&quot;€&quot;\ #,##0"/>
    <numFmt numFmtId="171" formatCode="0.0\ &quot;jr&quot;"/>
  </numFmts>
  <fonts count="27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ahoma"/>
      <family val="2"/>
      <scheme val="major"/>
    </font>
    <font>
      <sz val="12"/>
      <color theme="4" tint="-0.499984740745262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12"/>
      <color theme="5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medium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Alignment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7" applyNumberFormat="0" applyAlignment="0">
      <alignment vertical="center"/>
    </xf>
    <xf numFmtId="0" fontId="8" fillId="4" borderId="2" applyBorder="0" applyAlignment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5" applyNumberFormat="0" applyAlignment="0" applyProtection="0"/>
    <xf numFmtId="0" fontId="21" fillId="10" borderId="16" applyNumberFormat="0" applyAlignment="0" applyProtection="0"/>
    <xf numFmtId="0" fontId="22" fillId="10" borderId="15" applyNumberFormat="0" applyAlignment="0" applyProtection="0"/>
    <xf numFmtId="0" fontId="23" fillId="0" borderId="17" applyNumberFormat="0" applyFill="0" applyAlignment="0" applyProtection="0"/>
    <xf numFmtId="0" fontId="24" fillId="11" borderId="18" applyNumberFormat="0" applyAlignment="0" applyProtection="0"/>
    <xf numFmtId="0" fontId="25" fillId="0" borderId="0" applyNumberFormat="0" applyFill="0" applyBorder="0" applyAlignment="0" applyProtection="0"/>
    <xf numFmtId="0" fontId="5" fillId="12" borderId="19" applyNumberFormat="0" applyFont="0" applyAlignment="0" applyProtection="0"/>
    <xf numFmtId="0" fontId="2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2" borderId="0" xfId="1" applyFont="1" applyAlignment="1">
      <alignment vertical="center"/>
    </xf>
    <xf numFmtId="0" fontId="7" fillId="2" borderId="0" xfId="1" applyFont="1" applyAlignment="1">
      <alignment horizontal="center" vertical="center"/>
    </xf>
    <xf numFmtId="0" fontId="9" fillId="2" borderId="0" xfId="1" applyFont="1"/>
    <xf numFmtId="0" fontId="10" fillId="0" borderId="7" xfId="5">
      <alignment vertical="center"/>
    </xf>
    <xf numFmtId="0" fontId="10" fillId="0" borderId="7" xfId="5" applyAlignment="1">
      <alignment horizontal="center" vertical="center"/>
    </xf>
    <xf numFmtId="0" fontId="5" fillId="3" borderId="6" xfId="2" applyBorder="1" applyAlignment="1">
      <alignment vertical="center"/>
    </xf>
    <xf numFmtId="0" fontId="8" fillId="4" borderId="0" xfId="3" applyFont="1" applyAlignment="1">
      <alignment vertical="center"/>
    </xf>
    <xf numFmtId="0" fontId="8" fillId="4" borderId="1" xfId="3" applyFont="1" applyBorder="1" applyAlignment="1">
      <alignment horizontal="left" vertical="center" indent="1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8" fillId="4" borderId="2" xfId="3" applyFont="1" applyBorder="1" applyAlignment="1">
      <alignment vertical="center"/>
    </xf>
    <xf numFmtId="0" fontId="8" fillId="4" borderId="2" xfId="3" applyFont="1" applyBorder="1" applyAlignment="1">
      <alignment horizontal="center" vertical="center"/>
    </xf>
    <xf numFmtId="0" fontId="5" fillId="3" borderId="8" xfId="2" applyBorder="1" applyAlignment="1">
      <alignment vertical="center"/>
    </xf>
    <xf numFmtId="0" fontId="5" fillId="3" borderId="9" xfId="2" applyBorder="1" applyAlignment="1">
      <alignment vertical="center"/>
    </xf>
    <xf numFmtId="0" fontId="5" fillId="3" borderId="3" xfId="2" applyBorder="1" applyAlignment="1">
      <alignment vertical="center"/>
    </xf>
    <xf numFmtId="0" fontId="0" fillId="0" borderId="0" xfId="0" applyAlignment="1">
      <alignment horizontal="left" vertical="center" indent="1"/>
    </xf>
    <xf numFmtId="0" fontId="5" fillId="3" borderId="2" xfId="2" applyBorder="1" applyAlignment="1">
      <alignment vertical="center"/>
    </xf>
    <xf numFmtId="0" fontId="5" fillId="3" borderId="4" xfId="2" applyBorder="1" applyAlignment="1">
      <alignment vertical="center"/>
    </xf>
    <xf numFmtId="0" fontId="10" fillId="0" borderId="7" xfId="5" applyAlignment="1"/>
    <xf numFmtId="0" fontId="8" fillId="4" borderId="1" xfId="6" applyBorder="1">
      <alignment vertical="center"/>
    </xf>
    <xf numFmtId="0" fontId="8" fillId="4" borderId="6" xfId="6" applyBorder="1">
      <alignment vertical="center"/>
    </xf>
    <xf numFmtId="0" fontId="8" fillId="4" borderId="1" xfId="6" applyBorder="1" applyAlignment="1">
      <alignment horizontal="center" vertical="center" wrapText="1"/>
    </xf>
    <xf numFmtId="0" fontId="8" fillId="4" borderId="3" xfId="6" applyBorder="1" applyAlignment="1">
      <alignment horizontal="center" vertical="center" wrapText="1"/>
    </xf>
    <xf numFmtId="0" fontId="8" fillId="4" borderId="0" xfId="6" applyBorder="1" applyAlignment="1">
      <alignment horizontal="center" vertical="center"/>
    </xf>
    <xf numFmtId="0" fontId="8" fillId="5" borderId="0" xfId="4" applyFont="1" applyAlignment="1">
      <alignment vertical="center"/>
    </xf>
    <xf numFmtId="0" fontId="11" fillId="3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7" xfId="5" applyFont="1">
      <alignment vertical="center"/>
    </xf>
    <xf numFmtId="0" fontId="12" fillId="0" borderId="7" xfId="5" applyFont="1" applyAlignment="1">
      <alignment horizontal="left" vertical="center" indent="1"/>
    </xf>
    <xf numFmtId="0" fontId="12" fillId="0" borderId="7" xfId="5" applyFont="1" applyAlignment="1"/>
    <xf numFmtId="0" fontId="12" fillId="0" borderId="7" xfId="5" applyFont="1" applyAlignment="1">
      <alignment horizontal="center" vertical="center"/>
    </xf>
    <xf numFmtId="0" fontId="0" fillId="3" borderId="3" xfId="2" applyFont="1" applyBorder="1" applyAlignment="1">
      <alignment horizontal="left" vertical="center" indent="1"/>
    </xf>
    <xf numFmtId="0" fontId="0" fillId="3" borderId="6" xfId="2" applyFont="1" applyBorder="1" applyAlignment="1">
      <alignment vertical="center"/>
    </xf>
    <xf numFmtId="0" fontId="5" fillId="3" borderId="0" xfId="2" applyAlignment="1">
      <alignment horizontal="center" vertical="center"/>
    </xf>
    <xf numFmtId="0" fontId="8" fillId="4" borderId="11" xfId="3" applyFont="1" applyBorder="1" applyAlignment="1">
      <alignment horizontal="center" vertical="center"/>
    </xf>
    <xf numFmtId="0" fontId="5" fillId="3" borderId="9" xfId="2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3" applyFont="1" applyAlignment="1">
      <alignment horizontal="center" vertical="center"/>
    </xf>
    <xf numFmtId="0" fontId="5" fillId="3" borderId="1" xfId="2" applyBorder="1" applyAlignment="1">
      <alignment horizontal="center" vertical="center"/>
    </xf>
    <xf numFmtId="168" fontId="5" fillId="3" borderId="2" xfId="2" applyNumberFormat="1" applyBorder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 vertical="center"/>
    </xf>
    <xf numFmtId="170" fontId="10" fillId="0" borderId="7" xfId="5" applyNumberFormat="1" applyAlignment="1">
      <alignment horizontal="center" vertical="center"/>
    </xf>
    <xf numFmtId="170" fontId="5" fillId="3" borderId="1" xfId="2" applyNumberFormat="1" applyBorder="1" applyAlignment="1">
      <alignment horizontal="center" vertical="center"/>
    </xf>
    <xf numFmtId="170" fontId="8" fillId="5" borderId="0" xfId="4" applyNumberFormat="1" applyFont="1" applyAlignment="1">
      <alignment horizontal="center" vertical="center"/>
    </xf>
    <xf numFmtId="170" fontId="5" fillId="3" borderId="10" xfId="2" applyNumberFormat="1" applyBorder="1" applyAlignment="1">
      <alignment horizontal="center" vertical="center"/>
    </xf>
    <xf numFmtId="170" fontId="5" fillId="3" borderId="5" xfId="2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0" fontId="12" fillId="0" borderId="7" xfId="5" applyNumberFormat="1" applyFont="1" applyAlignment="1">
      <alignment horizontal="center" vertical="center"/>
    </xf>
  </cellXfs>
  <cellStyles count="49">
    <cellStyle name="20% - Accent1" xfId="2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2" builtinId="46" customBuiltin="1"/>
    <cellStyle name="20% - Accent6" xfId="46" builtinId="50" customBuiltin="1"/>
    <cellStyle name="40% - Accent1" xfId="3" builtinId="31" customBuiltin="1"/>
    <cellStyle name="40% - Accent2" xfId="32" builtinId="35" customBuiltin="1"/>
    <cellStyle name="40% - Accent3" xfId="36" builtinId="39" customBuiltin="1"/>
    <cellStyle name="40% - Accent4" xfId="4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1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1" builtinId="45" customBuiltin="1"/>
    <cellStyle name="Accent6" xfId="45" builtinId="49" customBuiltin="1"/>
    <cellStyle name="Berekening" xfId="22" builtinId="22" customBuiltin="1"/>
    <cellStyle name="Controlecel" xfId="24" builtinId="23" customBuiltin="1"/>
    <cellStyle name="Gekoppelde cel" xfId="23" builtinId="24" customBuiltin="1"/>
    <cellStyle name="Goed" xfId="17" builtinId="26" customBuiltin="1"/>
    <cellStyle name="Invoer" xfId="20" builtinId="20" customBuiltin="1"/>
    <cellStyle name="Komma" xfId="7" builtinId="3" customBuiltin="1"/>
    <cellStyle name="Komma [0]" xfId="8" builtinId="6" customBuiltin="1"/>
    <cellStyle name="Kop 1" xfId="13" builtinId="16" customBuiltin="1"/>
    <cellStyle name="Kop 2" xfId="14" builtinId="17" customBuiltin="1"/>
    <cellStyle name="Kop 3" xfId="15" builtinId="18" customBuiltin="1"/>
    <cellStyle name="Kop 4" xfId="16" builtinId="19" customBuiltin="1"/>
    <cellStyle name="Neutraal" xfId="19" builtinId="28" customBuiltin="1"/>
    <cellStyle name="Notitie" xfId="26" builtinId="10" customBuiltin="1"/>
    <cellStyle name="Ongeldig" xfId="18" builtinId="27" customBuiltin="1"/>
    <cellStyle name="Procent" xfId="11" builtinId="5" customBuiltin="1"/>
    <cellStyle name="Standaard" xfId="0" builtinId="0" customBuiltin="1"/>
    <cellStyle name="Stijl 1" xfId="6" xr:uid="{00000000-0005-0000-0000-000005000000}"/>
    <cellStyle name="Stijl 4" xfId="5" xr:uid="{00000000-0005-0000-0000-000006000000}"/>
    <cellStyle name="Titel" xfId="12" builtinId="15" customBuiltin="1"/>
    <cellStyle name="Totaal" xfId="28" builtinId="25" customBuiltin="1"/>
    <cellStyle name="Uitvoer" xfId="21" builtinId="21" customBuiltin="1"/>
    <cellStyle name="Valuta" xfId="9" builtinId="4" customBuiltin="1"/>
    <cellStyle name="Valuta [0]" xfId="10" builtinId="7" customBuiltin="1"/>
    <cellStyle name="Verklarende tekst" xfId="27" builtinId="53" customBuiltin="1"/>
    <cellStyle name="Waarschuwingstekst" xfId="25" builtinId="11" customBuiltin="1"/>
  </cellStyles>
  <dxfs count="2">
    <dxf>
      <font>
        <b/>
        <i val="0"/>
      </font>
    </dxf>
    <dxf>
      <font>
        <b/>
        <i val="0"/>
      </font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" displayName="Tabel1" ref="B8:E11" totalsRowShown="0">
  <tableColumns count="4">
    <tableColumn id="1" xr3:uid="{00000000-0010-0000-0000-000001000000}" name=" "/>
    <tableColumn id="2" xr3:uid="{00000000-0010-0000-0000-000002000000}" name="Oorspronkelijke planning"/>
    <tableColumn id="3" xr3:uid="{00000000-0010-0000-0000-000003000000}" name="Met aanvullende betaling"/>
    <tableColumn id="4" xr3:uid="{00000000-0010-0000-0000-000004000000}" name="Besparingen afbetaling studielening"/>
  </tableColumns>
  <tableStyleInfo name="Tabelstijl 1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M21"/>
  <sheetViews>
    <sheetView showGridLines="0" tabSelected="1" workbookViewId="0"/>
  </sheetViews>
  <sheetFormatPr defaultColWidth="9" defaultRowHeight="21.95" customHeight="1" x14ac:dyDescent="0.2"/>
  <cols>
    <col min="1" max="1" width="1.625" style="1" customWidth="1"/>
    <col min="2" max="2" width="32.625" style="1" customWidth="1"/>
    <col min="3" max="3" width="17.625" style="2" customWidth="1"/>
    <col min="4" max="4" width="18.75" style="2" customWidth="1"/>
    <col min="5" max="5" width="24.625" style="2" customWidth="1"/>
    <col min="6" max="6" width="16.625" style="2" customWidth="1"/>
    <col min="7" max="7" width="16.625" style="1" customWidth="1"/>
    <col min="8" max="8" width="1.625" style="2" customWidth="1"/>
    <col min="9" max="10" width="8.625" style="1" customWidth="1"/>
    <col min="11" max="12" width="7.625" style="1" customWidth="1"/>
    <col min="13" max="16384" width="9" style="1"/>
  </cols>
  <sheetData>
    <row r="1" spans="1:13" s="13" customFormat="1" ht="29.25" customHeight="1" x14ac:dyDescent="0.3">
      <c r="A1" s="11"/>
      <c r="B1" s="11" t="s">
        <v>0</v>
      </c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 thickBot="1" x14ac:dyDescent="0.25">
      <c r="A2" s="14"/>
      <c r="B2" s="14" t="s">
        <v>1</v>
      </c>
      <c r="C2" s="15"/>
      <c r="D2" s="15"/>
      <c r="E2" s="57">
        <v>200</v>
      </c>
      <c r="F2" s="14"/>
      <c r="G2" s="15"/>
    </row>
    <row r="3" spans="1:13" s="6" customFormat="1" ht="30" customHeight="1" x14ac:dyDescent="0.25">
      <c r="A3" s="21"/>
      <c r="B3" s="21" t="s">
        <v>2</v>
      </c>
      <c r="C3" s="22"/>
      <c r="D3" s="47"/>
      <c r="E3" s="18" t="s">
        <v>18</v>
      </c>
      <c r="F3" s="17"/>
      <c r="G3" s="52"/>
      <c r="H3" s="7"/>
    </row>
    <row r="4" spans="1:13" ht="30" customHeight="1" x14ac:dyDescent="0.2">
      <c r="A4" s="23"/>
      <c r="B4" s="24" t="s">
        <v>3</v>
      </c>
      <c r="C4" s="60">
        <v>40000</v>
      </c>
      <c r="D4" s="48"/>
      <c r="E4" s="44" t="s">
        <v>19</v>
      </c>
      <c r="F4" s="25"/>
      <c r="G4" s="58">
        <v>5000</v>
      </c>
    </row>
    <row r="5" spans="1:13" ht="30" customHeight="1" x14ac:dyDescent="0.2">
      <c r="A5" s="19"/>
      <c r="B5" s="19" t="s">
        <v>4</v>
      </c>
      <c r="C5" s="20">
        <v>4.8000000000000001E-2</v>
      </c>
      <c r="D5" s="49"/>
      <c r="E5" s="26" t="s">
        <v>20</v>
      </c>
      <c r="F5" s="19"/>
      <c r="G5" s="20">
        <v>0.08</v>
      </c>
    </row>
    <row r="6" spans="1:13" ht="30" customHeight="1" x14ac:dyDescent="0.2">
      <c r="A6" s="27"/>
      <c r="B6" s="28" t="s">
        <v>5</v>
      </c>
      <c r="C6" s="61">
        <v>400</v>
      </c>
      <c r="D6" s="50"/>
      <c r="E6" s="54"/>
      <c r="F6" s="54"/>
      <c r="G6" s="50"/>
    </row>
    <row r="7" spans="1:13" s="6" customFormat="1" ht="30" customHeight="1" thickBot="1" x14ac:dyDescent="0.3">
      <c r="A7" s="14"/>
      <c r="B7" s="14" t="s">
        <v>6</v>
      </c>
      <c r="C7" s="15"/>
      <c r="D7" s="15"/>
      <c r="E7" s="15"/>
      <c r="F7" s="14"/>
      <c r="G7" s="29"/>
    </row>
    <row r="8" spans="1:13" ht="30" customHeight="1" x14ac:dyDescent="0.25">
      <c r="A8" s="30"/>
      <c r="B8" s="31" t="s">
        <v>7</v>
      </c>
      <c r="C8" s="32" t="s">
        <v>16</v>
      </c>
      <c r="D8" s="32" t="s">
        <v>17</v>
      </c>
      <c r="E8" s="33" t="s">
        <v>21</v>
      </c>
      <c r="F8" s="34"/>
      <c r="G8" s="34"/>
      <c r="H8" s="6"/>
      <c r="I8" s="6"/>
    </row>
    <row r="9" spans="1:13" ht="30" customHeight="1" x14ac:dyDescent="0.25">
      <c r="A9" s="16"/>
      <c r="B9" s="45" t="s">
        <v>8</v>
      </c>
      <c r="C9" s="58">
        <f>HuidigeMaandelijkseBetaling</f>
        <v>400</v>
      </c>
      <c r="D9" s="58">
        <f>IFERROR(HuidigeMaandelijkseBetaling+ExtraFund,"")</f>
        <v>600</v>
      </c>
      <c r="E9" s="53"/>
      <c r="F9" s="46"/>
      <c r="G9" s="46"/>
      <c r="H9" s="6"/>
      <c r="I9" s="6"/>
    </row>
    <row r="10" spans="1:13" ht="30" customHeight="1" x14ac:dyDescent="0.25">
      <c r="A10" s="19"/>
      <c r="B10" s="19" t="s">
        <v>9</v>
      </c>
      <c r="C10" s="62">
        <f>IFERROR(NPER(JaarlijksRentepercentage/12,C9,-Leningsaldo)/12,"")</f>
        <v>10.663470734821898</v>
      </c>
      <c r="D10" s="62">
        <f>IFERROR(NPER(JaarlijksRentepercentage/12,D9,-Leningsaldo)/12,"")</f>
        <v>6.4744755301152699</v>
      </c>
      <c r="E10" s="62">
        <f>IFERROR(OriginalYearsLoanRepayment-ImprovedYearsLoanRepayment,"")</f>
        <v>4.1889952047066279</v>
      </c>
      <c r="F10" s="51"/>
      <c r="G10" s="51"/>
      <c r="H10" s="6"/>
      <c r="I10" s="6"/>
    </row>
    <row r="11" spans="1:13" ht="30" customHeight="1" x14ac:dyDescent="0.25">
      <c r="A11" s="16"/>
      <c r="B11" s="45" t="s">
        <v>10</v>
      </c>
      <c r="C11" s="58">
        <f>IFERROR(-CUMIPMT(JaarlijksRentepercentage/12,OriginalYearsLoanRepayment*12,Leningsaldo,1,OriginalYearsLoanRepayment*12,0),"")</f>
        <v>11183.156329182006</v>
      </c>
      <c r="D11" s="58">
        <f>IFERROR(-CUMIPMT(JaarlijksRentepercentage/12,ImprovedYearsLoanRepayment*12,Leningsaldo,1,ImprovedYearsLoanRepayment*12,0),"")</f>
        <v>6614.818940230085</v>
      </c>
      <c r="E11" s="58">
        <f>IFERROR(C11-D11,"")</f>
        <v>4568.3373889519207</v>
      </c>
      <c r="F11" s="46"/>
      <c r="G11" s="46"/>
      <c r="H11" s="6"/>
      <c r="I11" s="6"/>
    </row>
    <row r="12" spans="1:13" s="8" customFormat="1" ht="30" customHeight="1" x14ac:dyDescent="0.2">
      <c r="A12" s="35"/>
      <c r="B12" s="35" t="s">
        <v>11</v>
      </c>
      <c r="C12" s="35"/>
      <c r="D12" s="59">
        <f>IFERROR(FV(JaarlijkseOpbrengstpercentage/12,ImprovedYearsLoanRepayment*12,0,-HuidigeGeïnvesteerdeBedrag),"")</f>
        <v>8378.5683894951071</v>
      </c>
      <c r="E12" s="35"/>
      <c r="F12" s="35"/>
      <c r="G12" s="35"/>
      <c r="H12" s="55"/>
    </row>
    <row r="13" spans="1:13" s="4" customFormat="1" ht="30" customHeight="1" x14ac:dyDescent="0.2">
      <c r="A13" s="36"/>
      <c r="B13" s="36" t="str">
        <f>IF(D12="","","Eerste inleg " &amp; TEXT(HuidigeGeïnvesteerdeBedrag,"€ #.##0") &amp; ". Geen extra maandelijks inleg tijdens terugbetaling van de lening van " &amp; TEXT(ImprovedYearsLoanRepayment,"#,#") &amp; " jaar")</f>
        <v>Eerste inleg € 5.000. Geen extra maandelijks inleg tijdens terugbetaling van de lening van 6,5 jaar</v>
      </c>
      <c r="C13" s="36"/>
      <c r="D13" s="36"/>
      <c r="E13" s="36"/>
      <c r="F13" s="36"/>
      <c r="G13" s="36"/>
      <c r="H13" s="56"/>
    </row>
    <row r="14" spans="1:13" s="8" customFormat="1" ht="30" customHeight="1" x14ac:dyDescent="0.2">
      <c r="A14" s="35"/>
      <c r="B14" s="35" t="s">
        <v>12</v>
      </c>
      <c r="C14" s="35"/>
      <c r="D14" s="59">
        <f>IFERROR(FV(JaarlijkseOpbrengstpercentage/12,E10*12,-IncreasedMonthlyPayment,-D12),"")</f>
        <v>47390.944355082494</v>
      </c>
      <c r="E14" s="35"/>
      <c r="F14" s="35"/>
      <c r="G14" s="35"/>
      <c r="H14" s="55"/>
    </row>
    <row r="15" spans="1:13" s="4" customFormat="1" ht="30" customHeight="1" x14ac:dyDescent="0.2">
      <c r="A15" s="36"/>
      <c r="B15" s="36" t="str">
        <f>IF(TotalFundsOptionA="","","Eerste inleg " &amp; TEXT(D12,"€ #.##0") &amp; ". Maandelijkse investering " &amp; TEXT(IncreasedMonthlyPayment,"€ 0") &amp; " gedurende " &amp; TEXT(E10,"#,#") &amp; " jaar")</f>
        <v>Eerste inleg € 8.379. Maandelijkse investering € 600 gedurende 4,2 jaar</v>
      </c>
      <c r="C15" s="36"/>
      <c r="D15" s="36"/>
      <c r="E15" s="36"/>
      <c r="F15" s="36"/>
      <c r="G15" s="36"/>
      <c r="H15" s="56"/>
    </row>
    <row r="16" spans="1:13" s="6" customFormat="1" ht="30" customHeight="1" thickBot="1" x14ac:dyDescent="0.3">
      <c r="A16" s="14"/>
      <c r="B16" s="14" t="s">
        <v>13</v>
      </c>
      <c r="C16" s="15"/>
      <c r="D16" s="15"/>
      <c r="E16" s="15"/>
      <c r="F16" s="14"/>
      <c r="G16" s="14"/>
      <c r="H16" s="7"/>
    </row>
    <row r="17" spans="1:8" s="8" customFormat="1" ht="30" customHeight="1" x14ac:dyDescent="0.2">
      <c r="A17" s="35"/>
      <c r="B17" s="35" t="str">
        <f>"Investeringsgroei voor " &amp; TEXT(C10,"0,0") &amp; " jaar"</f>
        <v>Investeringsgroei voor 10,7 jaar</v>
      </c>
      <c r="C17" s="35"/>
      <c r="D17" s="59">
        <f>IFERROR(-FV(JaarlijkseOpbrengstpercentage/12,OriginalYearsLoanRepayment*12,ExtraFund,HuidigeGeïnvesteerdeBedrag),"")</f>
        <v>51907.839233154162</v>
      </c>
      <c r="E17" s="35"/>
      <c r="F17" s="35"/>
      <c r="G17" s="35"/>
      <c r="H17" s="55"/>
    </row>
    <row r="18" spans="1:8" s="4" customFormat="1" ht="30" customHeight="1" x14ac:dyDescent="0.2">
      <c r="A18" s="36"/>
      <c r="B18" s="36" t="str">
        <f>IF(TotalFundsOptionB="","","Eerste inleg " &amp; TEXT(HuidigeGeïnvesteerdeBedrag,"€ #.##0") &amp; ". Maandelijkse investering " &amp; TEXT(ExtraFund,"€ 0") &amp; " gedurende " &amp; TEXT(OriginalYearsLoanRepayment,"#,#") &amp; " jaar")</f>
        <v>Eerste inleg € 5.000. Maandelijkse investering € 200 gedurende 10,7 jaar</v>
      </c>
      <c r="C18" s="36"/>
      <c r="D18" s="36"/>
      <c r="E18" s="36"/>
      <c r="F18" s="36"/>
      <c r="G18" s="36"/>
      <c r="H18" s="56"/>
    </row>
    <row r="19" spans="1:8" s="6" customFormat="1" ht="30" customHeight="1" x14ac:dyDescent="0.25">
      <c r="A19" s="37"/>
      <c r="B19" s="37" t="str">
        <f>"Fondsengroeivergelijking na de oorspronkelijke looptijd van " &amp; TEXT(C10,"#,#") &amp; " jaar (jaren)"</f>
        <v>Fondsengroeivergelijking na de oorspronkelijke looptijd van 10,7 jaar (jaren)</v>
      </c>
      <c r="C19" s="38"/>
      <c r="D19" s="38"/>
      <c r="E19" s="38"/>
      <c r="F19" s="39"/>
      <c r="G19" s="39"/>
      <c r="H19" s="7"/>
    </row>
    <row r="20" spans="1:8" s="9" customFormat="1" ht="30" customHeight="1" thickBot="1" x14ac:dyDescent="0.25">
      <c r="A20" s="40"/>
      <c r="B20" s="41" t="s">
        <v>14</v>
      </c>
      <c r="C20" s="63">
        <f>TotalFundsOptionA</f>
        <v>47390.944355082494</v>
      </c>
      <c r="D20" s="63"/>
      <c r="E20" s="63"/>
      <c r="F20" s="42"/>
      <c r="G20" s="42"/>
      <c r="H20" s="10"/>
    </row>
    <row r="21" spans="1:8" s="3" customFormat="1" ht="30" customHeight="1" thickBot="1" x14ac:dyDescent="0.25">
      <c r="A21" s="40"/>
      <c r="B21" s="41" t="s">
        <v>15</v>
      </c>
      <c r="C21" s="63">
        <f>TotalFundsOptionB</f>
        <v>51907.839233154162</v>
      </c>
      <c r="D21" s="63"/>
      <c r="E21" s="63"/>
      <c r="F21" s="43"/>
      <c r="G21" s="40"/>
      <c r="H21" s="5"/>
    </row>
  </sheetData>
  <mergeCells count="2">
    <mergeCell ref="C20:E20"/>
    <mergeCell ref="C21:E21"/>
  </mergeCells>
  <conditionalFormatting sqref="B20:E20">
    <cfRule type="expression" dxfId="1" priority="2">
      <formula>$C$20&gt;$C$21</formula>
    </cfRule>
  </conditionalFormatting>
  <conditionalFormatting sqref="B21:E21">
    <cfRule type="expression" dxfId="0" priority="1">
      <formula>$C$21&gt;$C$20</formula>
    </cfRule>
  </conditionalFormatting>
  <dataValidations count="3">
    <dataValidation allowBlank="1" showInputMessage="1" showErrorMessage="1" promptTitle="Studieleningen - Afbetalen of investeren" prompt="_x000a_Deze calculator zal helpen bepalen of het aflossen van een studielening of beleggen voordeliger is. ._x000a__x000a_Voer waarden in:_x000a_*Extra maandelijkse inleg_x000a_*Leninginformatie_x000a_*Investeringsinformatie" sqref="A1" xr:uid="{00000000-0002-0000-0000-000000000000}"/>
    <dataValidation allowBlank="1" showInputMessage="1" showErrorMessage="1" prompt="Voer leninginformatie in." sqref="B3" xr:uid="{00000000-0002-0000-0000-000001000000}"/>
    <dataValidation allowBlank="1" showInputMessage="1" showErrorMessage="1" prompt="Voer investeringsinformatie in." sqref="E3" xr:uid="{00000000-0002-0000-0000-000002000000}"/>
  </dataValidations>
  <pageMargins left="0.7" right="0.7" top="0.75" bottom="0.75" header="0.3" footer="0.3"/>
  <pageSetup paperSize="9" scale="75" orientation="landscape" horizontalDpi="4294967293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TM16410092</ap:Template>
  <ap:DocSecurity>0</ap:DocSecurity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11</vt:i4>
      </vt:variant>
    </vt:vector>
  </ap:HeadingPairs>
  <ap:TitlesOfParts>
    <vt:vector baseType="lpstr" size="12">
      <vt:lpstr>Rekenmachine</vt:lpstr>
      <vt:lpstr>ExtraFund</vt:lpstr>
      <vt:lpstr>HuidigeGeïnvesteerdeBedrag</vt:lpstr>
      <vt:lpstr>HuidigeMaandelijkseBetaling</vt:lpstr>
      <vt:lpstr>ImprovedYearsLoanRepayment</vt:lpstr>
      <vt:lpstr>IncreasedMonthlyPayment</vt:lpstr>
      <vt:lpstr>JaarlijkseOpbrengstpercentage</vt:lpstr>
      <vt:lpstr>JaarlijksRentepercentage</vt:lpstr>
      <vt:lpstr>Leningsaldo</vt:lpstr>
      <vt:lpstr>OriginalYearsLoanRepayment</vt:lpstr>
      <vt:lpstr>TotalFundsOptionA</vt:lpstr>
      <vt:lpstr>TotalFundsOptionB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2019-02-18T07:28:25Z</cp:lastPrinted>
  <dcterms:created xsi:type="dcterms:W3CDTF">2018-03-23T19:45:11Z</dcterms:created>
  <dcterms:modified xsi:type="dcterms:W3CDTF">2019-02-28T07:13:43Z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