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xl/calcChain.xml" ContentType="application/vnd.openxmlformats-officedocument.spreadsheetml.calcChain+xml"/>
  <Override PartName="/xl/worksheets/sheet31.xml" ContentType="application/vnd.openxmlformats-officedocument.spreadsheetml.worksheet+xml"/>
  <Override PartName="/xl/tables/table21.xml" ContentType="application/vnd.openxmlformats-officedocument.spreadsheetml.table+xml"/>
  <Override PartName="/xl/drawings/drawing31.xml" ContentType="application/vnd.openxmlformats-officedocument.drawing+xml"/>
  <Override PartName="/xl/sharedStrings.xml" ContentType="application/vnd.openxmlformats-officedocument.spreadsheetml.sharedStrings+xml"/>
  <Override PartName="/xl/worksheets/sheet22.xml" ContentType="application/vnd.openxmlformats-officedocument.spreadsheetml.worksheet+xml"/>
  <Override PartName="/xl/tables/table12.xml" ContentType="application/vnd.openxmlformats-officedocument.spreadsheetml.table+xml"/>
  <Override PartName="/xl/drawings/drawing2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charts/chart22.xml" ContentType="application/vnd.openxmlformats-officedocument.drawingml.chart+xml"/>
  <Override PartName="/xl/charts/colors22.xml" ContentType="application/vnd.ms-office.chartcolorstyle+xml"/>
  <Override PartName="/xl/charts/style22.xml" ContentType="application/vnd.ms-office.chartstyle+xml"/>
  <Override PartName="/xl/styles.xml" ContentType="application/vnd.openxmlformats-officedocument.spreadsheetml.styles+xml"/>
  <Override PartName="/customXml/item3.xml" ContentType="application/xml"/>
  <Override PartName="/customXml/itemProps31.xml" ContentType="application/vnd.openxmlformats-officedocument.customXmlProperties+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worksheets/sheet44.xml" ContentType="application/vnd.openxmlformats-officedocument.spreadsheetml.worksheet+xml"/>
  <Override PartName="/customXml/item13.xml" ContentType="application/xml"/>
  <Override PartName="/customXml/itemProps13.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06"/>
  <workbookPr filterPrivacy="1" codeName="ThisWorkbook"/>
  <xr:revisionPtr revIDLastSave="0" documentId="13_ncr:1_{60C6E9DF-1E06-40F3-90C6-1E86E312CBF1}" xr6:coauthVersionLast="47" xr6:coauthVersionMax="47" xr10:uidLastSave="{00000000-0000-0000-0000-000000000000}"/>
  <bookViews>
    <workbookView xWindow="-120" yWindow="-120" windowWidth="29040" windowHeight="17640" xr2:uid="{00000000-000D-0000-FFFF-FFFF00000000}"/>
  </bookViews>
  <sheets>
    <sheet name="DOELEN" sheetId="1" r:id="rId1"/>
    <sheet name="DIEET" sheetId="2" r:id="rId2"/>
    <sheet name="OEFENINGEN" sheetId="3" r:id="rId3"/>
    <sheet name="Grafiekberekeningen" sheetId="4" state="hidden" r:id="rId4"/>
  </sheets>
  <definedNames>
    <definedName name="_xlnm.Print_Area" localSheetId="0">DOELEN!$A$1:$L$14</definedName>
    <definedName name="_xlnm.Print_Titles" localSheetId="1">DIEET!$3:$3</definedName>
    <definedName name="_xlnm.Print_Titles" localSheetId="2">OEFENINGEN!$3:$3</definedName>
    <definedName name="Begindatum">DOELEN!$B$1</definedName>
    <definedName name="Begingewicht">DOELEN!$B$5</definedName>
    <definedName name="ColumnTitle2">Dieet[[#Headers],[DATUM]]</definedName>
    <definedName name="ColumnTitle3">Oefeningen[[#Headers],[DATUM]]</definedName>
    <definedName name="DietLastEnd">Grafiekberekeningen!$C$5</definedName>
    <definedName name="DietPeriod">Dieet[DATUM]</definedName>
    <definedName name="DietRowStart">Grafiekberekeningen!$C$4</definedName>
    <definedName name="Einddatum">DOELEN!$B$3</definedName>
    <definedName name="Eindgewicht">DOELEN!$B$7</definedName>
    <definedName name="ExerciseDateRange">Grafiekberekeningen!$D$23:$D$36</definedName>
    <definedName name="ExerciseLastEnd">Grafiekberekeningen!$C$23</definedName>
    <definedName name="ExercisePeriod">Oefeningen[DATUM]</definedName>
    <definedName name="ExerciseRowStart">Grafiekberekeningen!$C$22</definedName>
    <definedName name="LossPerDay">DOELEN!$B$13</definedName>
    <definedName name="Ondertitel">DOELEN!$C$2</definedName>
    <definedName name="PlanDays">DOELEN!$B$11</definedName>
    <definedName name="WeightGoal">DOELEN!$B$9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1" l="1"/>
  <c r="B3" i="1" s="1"/>
  <c r="B4" i="3" l="1"/>
  <c r="B5" i="3" s="1"/>
  <c r="B6" i="3" s="1"/>
  <c r="B7" i="3" s="1"/>
  <c r="B8" i="3" s="1"/>
  <c r="B9" i="3" s="1"/>
  <c r="B10" i="3" s="1"/>
  <c r="B11" i="3" s="1"/>
  <c r="B12" i="3" s="1"/>
  <c r="B13" i="3" s="1"/>
  <c r="B14" i="3" s="1"/>
  <c r="B15" i="3" s="1"/>
  <c r="B16" i="3" s="1"/>
  <c r="B17" i="3" s="1"/>
  <c r="B18" i="3" s="1"/>
  <c r="B19" i="3" s="1"/>
  <c r="B20" i="3" s="1"/>
  <c r="B7" i="2" l="1"/>
  <c r="B8" i="2"/>
  <c r="B9" i="2"/>
  <c r="B10" i="2"/>
  <c r="B11" i="2"/>
  <c r="B12" i="2"/>
  <c r="B13" i="2"/>
  <c r="B14" i="2"/>
  <c r="B15" i="2"/>
  <c r="B16" i="2"/>
  <c r="B17" i="2"/>
  <c r="B18" i="2"/>
  <c r="B19" i="2"/>
  <c r="B4" i="2" l="1"/>
  <c r="B5" i="2"/>
  <c r="B6" i="2"/>
  <c r="B2" i="3" l="1"/>
  <c r="B2" i="2"/>
  <c r="C22" i="4" l="1"/>
  <c r="C23" i="4" s="1"/>
  <c r="C4" i="4"/>
  <c r="G23" i="4" l="1"/>
  <c r="F23" i="4"/>
  <c r="G35" i="4"/>
  <c r="G33" i="4"/>
  <c r="G31" i="4"/>
  <c r="G29" i="4"/>
  <c r="G27" i="4"/>
  <c r="G25" i="4"/>
  <c r="G34" i="4"/>
  <c r="G30" i="4"/>
  <c r="G26" i="4"/>
  <c r="F36" i="4"/>
  <c r="F32" i="4"/>
  <c r="F28" i="4"/>
  <c r="F24" i="4"/>
  <c r="F35" i="4"/>
  <c r="F33" i="4"/>
  <c r="F31" i="4"/>
  <c r="F29" i="4"/>
  <c r="F27" i="4"/>
  <c r="F25" i="4"/>
  <c r="G36" i="4"/>
  <c r="G32" i="4"/>
  <c r="G28" i="4"/>
  <c r="G24" i="4"/>
  <c r="F34" i="4"/>
  <c r="F30" i="4"/>
  <c r="F26" i="4"/>
  <c r="D36" i="4"/>
  <c r="E36" i="4" s="1"/>
  <c r="D32" i="4"/>
  <c r="E32" i="4" s="1"/>
  <c r="D28" i="4"/>
  <c r="E28" i="4" s="1"/>
  <c r="D24" i="4"/>
  <c r="E24" i="4" s="1"/>
  <c r="D31" i="4"/>
  <c r="E31" i="4" s="1"/>
  <c r="D27" i="4"/>
  <c r="E27" i="4" s="1"/>
  <c r="D30" i="4"/>
  <c r="E30" i="4" s="1"/>
  <c r="D33" i="4"/>
  <c r="E33" i="4" s="1"/>
  <c r="D35" i="4"/>
  <c r="E35" i="4" s="1"/>
  <c r="D23" i="4"/>
  <c r="D29" i="4"/>
  <c r="E29" i="4" s="1"/>
  <c r="D34" i="4"/>
  <c r="E34" i="4" s="1"/>
  <c r="D26" i="4"/>
  <c r="E26" i="4" s="1"/>
  <c r="D25" i="4"/>
  <c r="E25" i="4" s="1"/>
  <c r="C5" i="4"/>
  <c r="D15" i="4" l="1"/>
  <c r="E15" i="4" s="1"/>
  <c r="D11" i="4"/>
  <c r="E11" i="4" s="1"/>
  <c r="D7" i="4"/>
  <c r="E7" i="4" s="1"/>
  <c r="D12" i="4"/>
  <c r="E12" i="4" s="1"/>
  <c r="D14" i="4"/>
  <c r="E14" i="4" s="1"/>
  <c r="D10" i="4"/>
  <c r="E10" i="4" s="1"/>
  <c r="D6" i="4"/>
  <c r="E6" i="4" s="1"/>
  <c r="D13" i="4"/>
  <c r="E13" i="4" s="1"/>
  <c r="D9" i="4"/>
  <c r="E9" i="4" s="1"/>
  <c r="D5" i="4"/>
  <c r="E5" i="4" s="1"/>
  <c r="D8" i="4"/>
  <c r="E8" i="4" s="1"/>
  <c r="I16" i="4"/>
  <c r="I15" i="4"/>
  <c r="I14" i="4"/>
  <c r="I13" i="4"/>
  <c r="I12" i="4"/>
  <c r="I11" i="4"/>
  <c r="I10" i="4"/>
  <c r="I9" i="4"/>
  <c r="I8" i="4"/>
  <c r="I7" i="4"/>
  <c r="I6" i="4"/>
  <c r="I5" i="4"/>
  <c r="I17" i="4"/>
  <c r="I18" i="4"/>
  <c r="D18" i="4"/>
  <c r="E18" i="4" s="1"/>
  <c r="F14" i="4"/>
  <c r="F11" i="4"/>
  <c r="F8" i="4"/>
  <c r="F17" i="4"/>
  <c r="H16" i="4"/>
  <c r="H15" i="4"/>
  <c r="H14" i="4"/>
  <c r="H13" i="4"/>
  <c r="H12" i="4"/>
  <c r="H11" i="4"/>
  <c r="H10" i="4"/>
  <c r="H9" i="4"/>
  <c r="H8" i="4"/>
  <c r="H7" i="4"/>
  <c r="H6" i="4"/>
  <c r="H5" i="4"/>
  <c r="H17" i="4"/>
  <c r="G18" i="4"/>
  <c r="F15" i="4"/>
  <c r="F13" i="4"/>
  <c r="F10" i="4"/>
  <c r="F7" i="4"/>
  <c r="F5" i="4"/>
  <c r="G16" i="4"/>
  <c r="G15" i="4"/>
  <c r="G14" i="4"/>
  <c r="G13" i="4"/>
  <c r="G12" i="4"/>
  <c r="G11" i="4"/>
  <c r="G10" i="4"/>
  <c r="G9" i="4"/>
  <c r="G8" i="4"/>
  <c r="G7" i="4"/>
  <c r="G6" i="4"/>
  <c r="G5" i="4"/>
  <c r="G17" i="4"/>
  <c r="H18" i="4"/>
  <c r="F16" i="4"/>
  <c r="F12" i="4"/>
  <c r="F9" i="4"/>
  <c r="F6" i="4"/>
  <c r="F18" i="4"/>
  <c r="D16" i="4"/>
  <c r="E16" i="4" s="1"/>
  <c r="D17" i="4"/>
  <c r="E17" i="4" s="1"/>
  <c r="B9" i="1"/>
  <c r="E23" i="4" l="1"/>
  <c r="B11" i="1"/>
  <c r="B13" i="1" s="1"/>
</calcChain>
</file>

<file path=xl/sharedStrings.xml><?xml version="1.0" encoding="utf-8"?>
<sst xmlns="http://schemas.openxmlformats.org/spreadsheetml/2006/main" count="98" uniqueCount="48">
  <si>
    <t>BEGINDATUM</t>
  </si>
  <si>
    <t>EINDDATUM</t>
  </si>
  <si>
    <t>BEGINGEWICHT</t>
  </si>
  <si>
    <t>EINDGEWICHT</t>
  </si>
  <si>
    <t>TE VERLIEZEN GEWICHT</t>
  </si>
  <si>
    <t>AANTAL DAGEN VOOR GEWICHTSVERLIES</t>
  </si>
  <si>
    <t>GEWICHTSVERLIES PER DAG</t>
  </si>
  <si>
    <t>DOELEN</t>
  </si>
  <si>
    <t>DIEET- EN OEFENINGENLOGBOEK</t>
  </si>
  <si>
    <t>DIEETANALYSE</t>
  </si>
  <si>
    <t>OEFENINGENANALYSE</t>
  </si>
  <si>
    <t>Oefeningen</t>
  </si>
  <si>
    <t>Dieet</t>
  </si>
  <si>
    <t>DIEET</t>
  </si>
  <si>
    <t>DATUM</t>
  </si>
  <si>
    <t>TIJD</t>
  </si>
  <si>
    <t>BESCHRIJVING</t>
  </si>
  <si>
    <t>Koffie</t>
  </si>
  <si>
    <t>Broodje</t>
  </si>
  <si>
    <t>Lunch</t>
  </si>
  <si>
    <t>Avondeten</t>
  </si>
  <si>
    <t>Geroosterd brood</t>
  </si>
  <si>
    <t>CALORIEËN</t>
  </si>
  <si>
    <t>KOOLHYDRATEN</t>
  </si>
  <si>
    <t>Doelen</t>
  </si>
  <si>
    <t>EIWIT</t>
  </si>
  <si>
    <t>VET</t>
  </si>
  <si>
    <t>NOTITIES</t>
  </si>
  <si>
    <t>Licht ontbijt</t>
  </si>
  <si>
    <t>Boterham met kalkoen</t>
  </si>
  <si>
    <t>Aardappelschotel</t>
  </si>
  <si>
    <t>Boterham</t>
  </si>
  <si>
    <t>Salade</t>
  </si>
  <si>
    <t>Koffie met melk</t>
  </si>
  <si>
    <t>OEFENINGEN</t>
  </si>
  <si>
    <t>DUUR (MIN.)</t>
  </si>
  <si>
    <t>VERBRANDE CALORIEEN</t>
  </si>
  <si>
    <t>Loopbandtraining</t>
  </si>
  <si>
    <t>Low impact aerobics</t>
  </si>
  <si>
    <t>Zware training</t>
  </si>
  <si>
    <t>Hardlopen</t>
  </si>
  <si>
    <t>GRAFIEKGEGEVENS DIEETANALYSE</t>
  </si>
  <si>
    <t>Beginrij</t>
  </si>
  <si>
    <t>Laatste dieetinvoer</t>
  </si>
  <si>
    <t>GRAFIEKGEGEVENS OEFENINGENANALYSE</t>
  </si>
  <si>
    <t>Laatste oefeninginvoer</t>
  </si>
  <si>
    <t>DAG</t>
  </si>
  <si>
    <t>Getal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</si>
</sst>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0_);_(* \(#,##0\);_(* &quot;-&quot;_);_(@_)"/>
    <numFmt numFmtId="165" formatCode="_(* #,##0.00_);_(* \(#,##0.00\);_(* &quot;-&quot;??_);_(@_)"/>
    <numFmt numFmtId="166" formatCode="#,#00;;;"/>
    <numFmt numFmtId="167" formatCode=";;;"/>
    <numFmt numFmtId="168" formatCode="_-&quot;kr&quot;\ * #,##0.00_-;\-&quot;kr&quot;\ * #,##0.00_-;_-&quot;kr&quot;\ * &quot;-&quot;??_-;_-@_-"/>
    <numFmt numFmtId="169" formatCode="_-&quot;kr&quot;\ * #,##0_-;\-&quot;kr&quot;\ * #,##0_-;_-&quot;kr&quot;\ * &quot;-&quot;_-;_-@_-"/>
    <numFmt numFmtId="170" formatCode="h:mm;@"/>
  </numFmts>
  <fonts count="23" x14ac:knownFonts="1">
    <font>
      <sz val="11"/>
      <color theme="1"/>
      <name val="Arial"/>
      <family val="2"/>
      <scheme val="minor"/>
    </font>
    <font>
      <sz val="11"/>
      <color theme="0"/>
      <name val="Arial"/>
      <family val="2"/>
      <scheme val="minor"/>
    </font>
    <font>
      <sz val="24"/>
      <color theme="1" tint="0.24994659260841701"/>
      <name val="Arial Black"/>
      <family val="2"/>
      <scheme val="major"/>
    </font>
    <font>
      <sz val="12"/>
      <color theme="1" tint="0.24994659260841701"/>
      <name val="Arial"/>
      <family val="2"/>
      <scheme val="minor"/>
    </font>
    <font>
      <sz val="14"/>
      <color theme="0"/>
      <name val="Arial Black"/>
      <family val="2"/>
      <scheme val="major"/>
    </font>
    <font>
      <sz val="18"/>
      <color theme="0"/>
      <name val="Arial Black"/>
      <family val="2"/>
      <scheme val="major"/>
    </font>
    <font>
      <sz val="11"/>
      <name val="Arial"/>
      <family val="2"/>
      <scheme val="minor"/>
    </font>
    <font>
      <b/>
      <sz val="11"/>
      <name val="Arial"/>
      <family val="2"/>
      <scheme val="minor"/>
    </font>
    <font>
      <sz val="8"/>
      <name val="Arial"/>
      <family val="2"/>
      <scheme val="minor"/>
    </font>
    <font>
      <sz val="10"/>
      <color theme="0"/>
      <name val="Arial Black"/>
      <family val="2"/>
      <scheme val="major"/>
    </font>
    <font>
      <sz val="11"/>
      <color theme="1"/>
      <name val="Arial"/>
      <family val="2"/>
      <scheme val="minor"/>
    </font>
    <font>
      <sz val="18"/>
      <color theme="1"/>
      <name val="Arial Black"/>
      <family val="2"/>
      <scheme val="maj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s>
  <fills count="3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theme="0" tint="-0.34998626667073579"/>
      </bottom>
      <diagonal/>
    </border>
    <border>
      <left/>
      <right/>
      <top style="thin">
        <color theme="0"/>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ck">
        <color theme="0"/>
      </right>
      <top/>
      <bottom/>
      <diagonal/>
    </border>
    <border>
      <left/>
      <right style="thick">
        <color theme="0"/>
      </right>
      <top style="thin">
        <color theme="0"/>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alignment vertical="center"/>
    </xf>
    <xf numFmtId="0" fontId="11" fillId="0" borderId="0" applyNumberFormat="0" applyFill="0" applyBorder="0" applyAlignment="0" applyProtection="0"/>
    <xf numFmtId="0" fontId="3" fillId="0" borderId="0" applyNumberFormat="0" applyFill="0" applyProtection="0">
      <alignment vertical="center"/>
    </xf>
    <xf numFmtId="0" fontId="4" fillId="5" borderId="0" applyNumberFormat="0" applyProtection="0">
      <alignment horizontal="left" vertical="center" indent="1"/>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14" fontId="5" fillId="3" borderId="6">
      <alignment horizontal="center"/>
    </xf>
    <xf numFmtId="0" fontId="5" fillId="4" borderId="6" applyNumberFormat="0">
      <alignment horizontal="center"/>
    </xf>
    <xf numFmtId="1" fontId="5" fillId="5" borderId="6">
      <alignment horizontal="center"/>
    </xf>
    <xf numFmtId="0" fontId="9" fillId="5" borderId="0" applyNumberFormat="0" applyBorder="0" applyProtection="0">
      <alignment vertical="center"/>
    </xf>
    <xf numFmtId="0" fontId="1" fillId="0" borderId="1" applyNumberFormat="0" applyFill="0" applyProtection="0">
      <alignment horizontal="center" vertical="center"/>
    </xf>
    <xf numFmtId="0" fontId="1" fillId="0" borderId="1" applyNumberFormat="0" applyFill="0" applyProtection="0">
      <alignment horizontal="center" vertical="center"/>
    </xf>
    <xf numFmtId="14" fontId="6" fillId="0" borderId="5" applyNumberFormat="0" applyFont="0" applyFill="0" applyAlignment="0">
      <alignment horizontal="center"/>
    </xf>
    <xf numFmtId="14" fontId="10" fillId="0" borderId="2" applyFont="0" applyFill="0" applyBorder="0" applyAlignment="0">
      <alignment horizontal="center"/>
    </xf>
    <xf numFmtId="2" fontId="10" fillId="0" borderId="0" applyFont="0" applyFill="0" applyBorder="0" applyAlignment="0">
      <alignment vertical="center"/>
    </xf>
    <xf numFmtId="1" fontId="10" fillId="5" borderId="2" applyFont="0" applyFill="0" applyBorder="0" applyAlignment="0">
      <alignment horizontal="center"/>
    </xf>
    <xf numFmtId="170" fontId="10" fillId="0" borderId="0" applyFont="0" applyFill="0" applyBorder="0" applyAlignment="0">
      <alignment horizontal="left" vertical="center"/>
    </xf>
    <xf numFmtId="0" fontId="2" fillId="0" borderId="1" applyNumberFormat="0" applyFill="0" applyProtection="0"/>
    <xf numFmtId="165" fontId="10" fillId="0" borderId="0" applyFont="0" applyFill="0" applyBorder="0" applyAlignment="0" applyProtection="0"/>
    <xf numFmtId="164" fontId="10" fillId="0" borderId="0" applyFont="0" applyFill="0" applyBorder="0" applyAlignment="0" applyProtection="0"/>
    <xf numFmtId="168" fontId="10" fillId="0" borderId="0" applyFont="0" applyFill="0" applyBorder="0" applyAlignment="0" applyProtection="0"/>
    <xf numFmtId="169" fontId="10" fillId="0" borderId="0" applyFont="0" applyFill="0" applyBorder="0" applyAlignment="0" applyProtection="0"/>
    <xf numFmtId="9" fontId="10" fillId="0" borderId="0" applyFont="0" applyFill="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5" fillId="10" borderId="7" applyNumberFormat="0" applyAlignment="0" applyProtection="0"/>
    <xf numFmtId="0" fontId="16" fillId="11" borderId="8" applyNumberFormat="0" applyAlignment="0" applyProtection="0"/>
    <xf numFmtId="0" fontId="17" fillId="11" borderId="7" applyNumberFormat="0" applyAlignment="0" applyProtection="0"/>
    <xf numFmtId="0" fontId="18" fillId="0" borderId="9" applyNumberFormat="0" applyFill="0" applyAlignment="0" applyProtection="0"/>
    <xf numFmtId="0" fontId="19" fillId="12" borderId="10" applyNumberFormat="0" applyAlignment="0" applyProtection="0"/>
    <xf numFmtId="0" fontId="20" fillId="0" borderId="0" applyNumberFormat="0" applyFill="0" applyBorder="0" applyAlignment="0" applyProtection="0"/>
    <xf numFmtId="0" fontId="10" fillId="13" borderId="11" applyNumberFormat="0" applyFont="0" applyAlignment="0" applyProtection="0"/>
    <xf numFmtId="0" fontId="21" fillId="0" borderId="0" applyNumberFormat="0" applyFill="0" applyBorder="0" applyAlignment="0" applyProtection="0"/>
    <xf numFmtId="0" fontId="22" fillId="0" borderId="12" applyNumberFormat="0" applyFill="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cellStyleXfs>
  <cellXfs count="38">
    <xf numFmtId="0" fontId="0" fillId="0" borderId="0" xfId="0">
      <alignment vertical="center"/>
    </xf>
    <xf numFmtId="0" fontId="3" fillId="0" borderId="0" xfId="2">
      <alignment vertical="center"/>
    </xf>
    <xf numFmtId="0" fontId="6" fillId="2" borderId="0" xfId="0" applyFont="1" applyFill="1">
      <alignment vertical="center"/>
    </xf>
    <xf numFmtId="0" fontId="6" fillId="0" borderId="0" xfId="0" applyFont="1">
      <alignment vertical="center"/>
    </xf>
    <xf numFmtId="0" fontId="7" fillId="0" borderId="3" xfId="0" applyFont="1" applyBorder="1">
      <alignment vertical="center"/>
    </xf>
    <xf numFmtId="14" fontId="8" fillId="0" borderId="3" xfId="0" applyNumberFormat="1" applyFont="1" applyBorder="1">
      <alignment vertical="center"/>
    </xf>
    <xf numFmtId="0" fontId="8" fillId="0" borderId="3" xfId="0" applyFont="1" applyBorder="1">
      <alignment vertical="center"/>
    </xf>
    <xf numFmtId="14" fontId="8" fillId="0" borderId="4" xfId="0" applyNumberFormat="1" applyFont="1" applyBorder="1">
      <alignment vertical="center"/>
    </xf>
    <xf numFmtId="0" fontId="6" fillId="0" borderId="3" xfId="0" applyFont="1" applyBorder="1">
      <alignment vertical="center"/>
    </xf>
    <xf numFmtId="0" fontId="0" fillId="0" borderId="0" xfId="0" applyAlignment="1">
      <alignment horizontal="left" vertical="center" wrapText="1"/>
    </xf>
    <xf numFmtId="0" fontId="0" fillId="0" borderId="0" xfId="0" applyAlignment="1">
      <alignment horizontal="left" vertical="center"/>
    </xf>
    <xf numFmtId="14" fontId="9" fillId="5" borderId="0" xfId="10" applyNumberFormat="1" applyBorder="1">
      <alignment vertical="center"/>
    </xf>
    <xf numFmtId="0" fontId="9" fillId="5" borderId="0" xfId="10" applyBorder="1">
      <alignment vertical="center"/>
    </xf>
    <xf numFmtId="1" fontId="9" fillId="5" borderId="0" xfId="10" applyNumberFormat="1" applyBorder="1">
      <alignment vertical="center"/>
    </xf>
    <xf numFmtId="0" fontId="3" fillId="0" borderId="0" xfId="2" applyAlignment="1">
      <alignment vertical="top"/>
    </xf>
    <xf numFmtId="166" fontId="8" fillId="0" borderId="3" xfId="0" applyNumberFormat="1" applyFont="1" applyBorder="1">
      <alignment vertical="center"/>
    </xf>
    <xf numFmtId="0" fontId="4" fillId="5" borderId="0" xfId="3">
      <alignment horizontal="left" vertical="center" indent="1"/>
    </xf>
    <xf numFmtId="14" fontId="0" fillId="0" borderId="0" xfId="14" applyFont="1" applyFill="1" applyBorder="1" applyAlignment="1">
      <alignment horizontal="left" vertical="center"/>
    </xf>
    <xf numFmtId="14" fontId="0" fillId="0" borderId="0" xfId="14" applyFont="1" applyBorder="1" applyAlignment="1">
      <alignment horizontal="left" vertical="center"/>
    </xf>
    <xf numFmtId="0" fontId="1" fillId="4" borderId="5" xfId="5" applyNumberFormat="1" applyBorder="1" applyAlignment="1">
      <alignment horizontal="center" vertical="top"/>
    </xf>
    <xf numFmtId="0" fontId="1" fillId="5" borderId="5" xfId="6" applyNumberFormat="1" applyBorder="1" applyAlignment="1">
      <alignment horizontal="center" vertical="top"/>
    </xf>
    <xf numFmtId="1" fontId="0" fillId="0" borderId="0" xfId="16" applyFont="1" applyFill="1" applyBorder="1" applyAlignment="1">
      <alignment horizontal="left" vertical="center"/>
    </xf>
    <xf numFmtId="2" fontId="5" fillId="5" borderId="6" xfId="15" applyFont="1" applyFill="1" applyBorder="1" applyAlignment="1">
      <alignment horizontal="center"/>
    </xf>
    <xf numFmtId="0" fontId="2" fillId="0" borderId="1" xfId="18"/>
    <xf numFmtId="2" fontId="5" fillId="4" borderId="6" xfId="15" applyFont="1" applyFill="1" applyBorder="1" applyAlignment="1">
      <alignment horizontal="center"/>
    </xf>
    <xf numFmtId="167" fontId="10" fillId="0" borderId="1" xfId="11" applyNumberFormat="1" applyFont="1">
      <alignment horizontal="center" vertical="center"/>
    </xf>
    <xf numFmtId="14" fontId="9" fillId="6" borderId="0" xfId="10" applyNumberFormat="1" applyFill="1" applyBorder="1">
      <alignment vertical="center"/>
    </xf>
    <xf numFmtId="1" fontId="9" fillId="6" borderId="0" xfId="10" applyNumberFormat="1" applyFill="1" applyBorder="1">
      <alignment vertical="center"/>
    </xf>
    <xf numFmtId="0" fontId="9" fillId="6" borderId="0" xfId="10" applyFill="1" applyBorder="1">
      <alignment vertical="center"/>
    </xf>
    <xf numFmtId="0" fontId="1" fillId="3" borderId="5" xfId="4" applyBorder="1" applyAlignment="1">
      <alignment horizontal="center" vertical="top"/>
    </xf>
    <xf numFmtId="14" fontId="5" fillId="3" borderId="5" xfId="14" applyFont="1" applyFill="1" applyBorder="1" applyAlignment="1">
      <alignment horizontal="center"/>
    </xf>
    <xf numFmtId="14" fontId="5" fillId="3" borderId="6" xfId="14" applyFont="1" applyFill="1" applyBorder="1" applyAlignment="1">
      <alignment horizontal="center"/>
    </xf>
    <xf numFmtId="1" fontId="5" fillId="5" borderId="6" xfId="16" applyFont="1" applyBorder="1" applyAlignment="1">
      <alignment horizontal="center"/>
    </xf>
    <xf numFmtId="0" fontId="0" fillId="0" borderId="0" xfId="0" applyAlignment="1">
      <alignment horizontal="center" vertical="center"/>
    </xf>
    <xf numFmtId="170" fontId="9" fillId="5" borderId="0" xfId="10" applyNumberFormat="1" applyBorder="1">
      <alignment vertical="center"/>
    </xf>
    <xf numFmtId="170" fontId="0" fillId="0" borderId="0" xfId="17" applyFont="1" applyFill="1" applyBorder="1" applyAlignment="1">
      <alignment horizontal="left" vertical="center"/>
    </xf>
    <xf numFmtId="170" fontId="0" fillId="0" borderId="0" xfId="17" applyFont="1" applyAlignment="1">
      <alignment horizontal="left" vertical="center"/>
    </xf>
    <xf numFmtId="0" fontId="11" fillId="0" borderId="1" xfId="1" applyFill="1" applyBorder="1"/>
  </cellXfs>
  <cellStyles count="57">
    <cellStyle name="20% - Accent1" xfId="36" builtinId="30" customBuiltin="1"/>
    <cellStyle name="20% - Accent2" xfId="39" builtinId="34" customBuiltin="1"/>
    <cellStyle name="20% - Accent3" xfId="42" builtinId="38" customBuiltin="1"/>
    <cellStyle name="20% - Accent4" xfId="46" builtinId="42" customBuiltin="1"/>
    <cellStyle name="20% - Accent5" xfId="50" builtinId="46" customBuiltin="1"/>
    <cellStyle name="20% - Accent6" xfId="54" builtinId="50" customBuiltin="1"/>
    <cellStyle name="40% - Accent1" xfId="37" builtinId="31" customBuiltin="1"/>
    <cellStyle name="40% - Accent2" xfId="40" builtinId="35" customBuiltin="1"/>
    <cellStyle name="40% - Accent3" xfId="43" builtinId="39" customBuiltin="1"/>
    <cellStyle name="40% - Accent4" xfId="47" builtinId="43" customBuiltin="1"/>
    <cellStyle name="40% - Accent5" xfId="51" builtinId="47" customBuiltin="1"/>
    <cellStyle name="40% - Accent6" xfId="55" builtinId="51" customBuiltin="1"/>
    <cellStyle name="60% - Accent1" xfId="38" builtinId="32" customBuiltin="1"/>
    <cellStyle name="60% - Accent2" xfId="41" builtinId="36" customBuiltin="1"/>
    <cellStyle name="60% - Accent3" xfId="44" builtinId="40" customBuiltin="1"/>
    <cellStyle name="60% - Accent4" xfId="48" builtinId="44" customBuiltin="1"/>
    <cellStyle name="60% - Accent5" xfId="52" builtinId="48" customBuiltin="1"/>
    <cellStyle name="60% - Accent6" xfId="56" builtinId="52" customBuiltin="1"/>
    <cellStyle name="Accent1" xfId="4" builtinId="29" customBuiltin="1"/>
    <cellStyle name="Accent2" xfId="5" builtinId="33" customBuiltin="1"/>
    <cellStyle name="Accent3" xfId="6" builtinId="37" customBuiltin="1"/>
    <cellStyle name="Accent4" xfId="45" builtinId="41" customBuiltin="1"/>
    <cellStyle name="Accent5" xfId="49" builtinId="45" customBuiltin="1"/>
    <cellStyle name="Accent6" xfId="53" builtinId="49" customBuiltin="1"/>
    <cellStyle name="Berekening" xfId="29" builtinId="22" customBuiltin="1"/>
    <cellStyle name="Controlecel" xfId="31" builtinId="23" customBuiltin="1"/>
    <cellStyle name="Datum" xfId="14" xr:uid="{00000000-0005-0000-0000-000003000000}"/>
    <cellStyle name="Gekoppelde cel" xfId="30" builtinId="24" customBuiltin="1"/>
    <cellStyle name="Getal" xfId="16" xr:uid="{00000000-0005-0000-0000-00000B000000}"/>
    <cellStyle name="Gevolgde hyperlink" xfId="12" builtinId="9" customBuiltin="1"/>
    <cellStyle name="Gewicht" xfId="15" xr:uid="{00000000-0005-0000-0000-000011000000}"/>
    <cellStyle name="Goed" xfId="24" builtinId="26" customBuiltin="1"/>
    <cellStyle name="Hyperlink" xfId="11" builtinId="8" customBuiltin="1"/>
    <cellStyle name="Invoer" xfId="27" builtinId="20" customBuiltin="1"/>
    <cellStyle name="Komma" xfId="19" builtinId="3" customBuiltin="1"/>
    <cellStyle name="Komma [0]" xfId="20" builtinId="6" customBuiltin="1"/>
    <cellStyle name="Kop 1" xfId="1" builtinId="16" customBuiltin="1"/>
    <cellStyle name="Kop 2" xfId="2" builtinId="17" customBuiltin="1"/>
    <cellStyle name="Kop 3" xfId="3" builtinId="18" customBuiltin="1"/>
    <cellStyle name="Kop 4" xfId="10" builtinId="19" customBuiltin="1"/>
    <cellStyle name="Koptekst 1 sidebar" xfId="7" xr:uid="{00000000-0005-0000-0000-00000C000000}"/>
    <cellStyle name="Koptekst 2 sidebar" xfId="8" xr:uid="{00000000-0005-0000-0000-00000D000000}"/>
    <cellStyle name="Koptekst 3 sidebar" xfId="9" xr:uid="{00000000-0005-0000-0000-00000E000000}"/>
    <cellStyle name="Neutraal" xfId="26" builtinId="28" customBuiltin="1"/>
    <cellStyle name="Notitie" xfId="33" builtinId="10" customBuiltin="1"/>
    <cellStyle name="Ongeldig" xfId="25" builtinId="27" customBuiltin="1"/>
    <cellStyle name="Procent" xfId="23" builtinId="5" customBuiltin="1"/>
    <cellStyle name="Standaard" xfId="0" builtinId="0" customBuiltin="1"/>
    <cellStyle name="Tijd" xfId="17" xr:uid="{00000000-0005-0000-0000-00000F000000}"/>
    <cellStyle name="Titel" xfId="18" builtinId="15" customBuiltin="1"/>
    <cellStyle name="Totaal" xfId="35" builtinId="25" customBuiltin="1"/>
    <cellStyle name="Uitvoer" xfId="28" builtinId="21" customBuiltin="1"/>
    <cellStyle name="Valuta" xfId="21" builtinId="4" customBuiltin="1"/>
    <cellStyle name="Valuta [0]" xfId="22" builtinId="7" customBuiltin="1"/>
    <cellStyle name="Verklarende tekst" xfId="34" builtinId="53" customBuiltin="1"/>
    <cellStyle name="Waarschuwingstekst" xfId="32" builtinId="11" customBuiltin="1"/>
    <cellStyle name="Witte rand" xfId="13" xr:uid="{00000000-0005-0000-0000-000012000000}"/>
  </cellStyles>
  <dxfs count="22">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solid">
          <fgColor indexed="64"/>
          <bgColor theme="1"/>
        </patternFill>
      </fill>
    </dxf>
    <dxf>
      <fill>
        <patternFill patternType="none">
          <fgColor indexed="64"/>
          <bgColor indexed="65"/>
        </patternFill>
      </fill>
      <alignment horizontal="left" vertical="center" textRotation="0" wrapText="1"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none">
          <fgColor indexed="64"/>
          <bgColor indexed="65"/>
        </patternFill>
      </fill>
      <alignment horizontal="left" vertical="center" textRotation="0" wrapText="1" indent="0" justifyLastLine="0" shrinkToFit="0" readingOrder="0"/>
    </dxf>
    <dxf>
      <numFmt numFmtId="170" formatCode="h:mm;@"/>
      <alignment horizontal="left" vertical="center" textRotation="0" wrapText="0" indent="0" justifyLastLine="0" shrinkToFit="0" readingOrder="0"/>
    </dxf>
    <dxf>
      <alignment horizontal="left" vertical="center" textRotation="0" wrapText="0" indent="0" justifyLastLine="0" shrinkToFit="0" readingOrder="0"/>
    </dxf>
    <dxf>
      <fill>
        <patternFill patternType="none">
          <fgColor indexed="64"/>
          <bgColor indexed="65"/>
        </patternFill>
      </fill>
      <alignment horizontal="left" vertical="center" textRotation="0" wrapText="0" indent="0" justifyLastLine="0" shrinkToFit="0" readingOrder="0"/>
    </dxf>
    <dxf>
      <fill>
        <patternFill patternType="solid">
          <fgColor theme="0" tint="-0.14999847407452621"/>
          <bgColor theme="0" tint="-0.14999847407452621"/>
        </patternFill>
      </fill>
    </dxf>
    <dxf>
      <fill>
        <patternFill patternType="solid">
          <fgColor theme="0" tint="-0.14996795556505021"/>
          <bgColor theme="0" tint="-4.9989318521683403E-2"/>
        </patternFill>
      </fill>
    </dxf>
    <dxf>
      <font>
        <b/>
        <color theme="1"/>
      </font>
    </dxf>
    <dxf>
      <font>
        <b/>
        <color theme="1"/>
      </font>
    </dxf>
    <dxf>
      <font>
        <b/>
        <color theme="1"/>
      </font>
      <border>
        <top style="thin">
          <color theme="1"/>
        </top>
      </border>
    </dxf>
    <dxf>
      <font>
        <b/>
        <color theme="1"/>
      </font>
      <border>
        <bottom style="thin">
          <color theme="1"/>
        </bottom>
      </border>
    </dxf>
    <dxf>
      <font>
        <color theme="1"/>
      </font>
      <border>
        <top style="thin">
          <color theme="1"/>
        </top>
        <bottom style="thin">
          <color theme="1"/>
        </bottom>
      </border>
    </dxf>
  </dxfs>
  <tableStyles count="1" defaultTableStyle="TableStyleMedium2" defaultPivotStyle="PivotStyleMedium11">
    <tableStyle name="Dieet" pivot="0" count="7" xr9:uid="{74D60C63-CCC8-43D7-9DB6-8681D17490F5}">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xl/calcChain.xml" Id="rId8" /><Relationship Type="http://schemas.openxmlformats.org/officeDocument/2006/relationships/worksheet" Target="/xl/worksheets/sheet31.xml" Id="rId3" /><Relationship Type="http://schemas.openxmlformats.org/officeDocument/2006/relationships/sharedStrings" Target="/xl/sharedStrings.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tyles" Target="/xl/styles.xml" Id="rId6" /><Relationship Type="http://schemas.openxmlformats.org/officeDocument/2006/relationships/customXml" Target="/customXml/item3.xml" Id="rId11" /><Relationship Type="http://schemas.openxmlformats.org/officeDocument/2006/relationships/theme" Target="/xl/theme/theme11.xml" Id="rId5" /><Relationship Type="http://schemas.openxmlformats.org/officeDocument/2006/relationships/customXml" Target="/customXml/item22.xml" Id="rId10" /><Relationship Type="http://schemas.openxmlformats.org/officeDocument/2006/relationships/worksheet" Target="/xl/worksheets/sheet44.xml" Id="rId4" /><Relationship Type="http://schemas.openxmlformats.org/officeDocument/2006/relationships/customXml" Target="/customXml/item13.xml" Id="rId9"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_rels/chart22.xml.rels>&#65279;<?xml version="1.0" encoding="utf-8"?><Relationships xmlns="http://schemas.openxmlformats.org/package/2006/relationships"><Relationship Type="http://schemas.microsoft.com/office/2011/relationships/chartColorStyle" Target="/xl/charts/colors22.xml" Id="rId2" /><Relationship Type="http://schemas.microsoft.com/office/2011/relationships/chartStyle" Target="/xl/charts/style22.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268016215664378E-2"/>
          <c:y val="4.5576902887139108E-2"/>
          <c:w val="0.7283557434868948"/>
          <c:h val="0.7841917760279965"/>
        </c:manualLayout>
      </c:layout>
      <c:barChart>
        <c:barDir val="col"/>
        <c:grouping val="percentStacked"/>
        <c:varyColors val="0"/>
        <c:ser>
          <c:idx val="0"/>
          <c:order val="0"/>
          <c:tx>
            <c:strRef>
              <c:f>Grafiekberekeningen!$I$4</c:f>
              <c:strCache>
                <c:ptCount val="1"/>
                <c:pt idx="0">
                  <c:v>CALORIEËN</c:v>
                </c:pt>
              </c:strCache>
            </c:strRef>
          </c:tx>
          <c:spPr>
            <a:solidFill>
              <a:schemeClr val="accent3">
                <a:lumMod val="75000"/>
              </a:schemeClr>
            </a:solidFill>
            <a:ln>
              <a:noFill/>
            </a:ln>
            <a:effectLst/>
          </c:spPr>
          <c:invertIfNegative val="0"/>
          <c:cat>
            <c:strRef>
              <c:f>Grafiekberekeningen!$E$5:$E$18</c:f>
              <c:strCache>
                <c:ptCount val="14"/>
                <c:pt idx="0">
                  <c:v>DO</c:v>
                </c:pt>
                <c:pt idx="1">
                  <c:v>DO</c:v>
                </c:pt>
                <c:pt idx="2">
                  <c:v>VR</c:v>
                </c:pt>
                <c:pt idx="3">
                  <c:v>VR</c:v>
                </c:pt>
                <c:pt idx="4">
                  <c:v>VR</c:v>
                </c:pt>
                <c:pt idx="5">
                  <c:v>VR</c:v>
                </c:pt>
                <c:pt idx="6">
                  <c:v>ZA</c:v>
                </c:pt>
                <c:pt idx="7">
                  <c:v>ZA</c:v>
                </c:pt>
                <c:pt idx="8">
                  <c:v>ZA</c:v>
                </c:pt>
                <c:pt idx="9">
                  <c:v>ZA</c:v>
                </c:pt>
                <c:pt idx="10">
                  <c:v>ZO</c:v>
                </c:pt>
                <c:pt idx="11">
                  <c:v>ZO</c:v>
                </c:pt>
                <c:pt idx="12">
                  <c:v>ZO</c:v>
                </c:pt>
                <c:pt idx="13">
                  <c:v>DI</c:v>
                </c:pt>
              </c:strCache>
            </c:strRef>
          </c:cat>
          <c:val>
            <c:numRef>
              <c:f>Grafiekberekeningen!$I$5:$I$18</c:f>
              <c:numCache>
                <c:formatCode>General</c:formatCode>
                <c:ptCount val="14"/>
                <c:pt idx="0">
                  <c:v>283</c:v>
                </c:pt>
                <c:pt idx="1">
                  <c:v>500</c:v>
                </c:pt>
                <c:pt idx="2">
                  <c:v>1</c:v>
                </c:pt>
                <c:pt idx="3">
                  <c:v>10</c:v>
                </c:pt>
                <c:pt idx="4">
                  <c:v>189</c:v>
                </c:pt>
                <c:pt idx="5">
                  <c:v>477</c:v>
                </c:pt>
                <c:pt idx="6">
                  <c:v>1</c:v>
                </c:pt>
                <c:pt idx="7">
                  <c:v>245</c:v>
                </c:pt>
                <c:pt idx="8">
                  <c:v>247</c:v>
                </c:pt>
                <c:pt idx="9">
                  <c:v>456</c:v>
                </c:pt>
                <c:pt idx="10">
                  <c:v>10</c:v>
                </c:pt>
                <c:pt idx="11">
                  <c:v>135</c:v>
                </c:pt>
                <c:pt idx="12">
                  <c:v>184</c:v>
                </c:pt>
                <c:pt idx="13">
                  <c:v>477</c:v>
                </c:pt>
              </c:numCache>
            </c:numRef>
          </c:val>
          <c:extLst>
            <c:ext xmlns:c16="http://schemas.microsoft.com/office/drawing/2014/chart" uri="{C3380CC4-5D6E-409C-BE32-E72D297353CC}">
              <c16:uniqueId val="{00000000-0591-4B2A-858B-F364BF799365}"/>
            </c:ext>
          </c:extLst>
        </c:ser>
        <c:ser>
          <c:idx val="1"/>
          <c:order val="1"/>
          <c:tx>
            <c:strRef>
              <c:f>Grafiekberekeningen!$H$4</c:f>
              <c:strCache>
                <c:ptCount val="1"/>
                <c:pt idx="0">
                  <c:v>KOOLHYDRATEN</c:v>
                </c:pt>
              </c:strCache>
            </c:strRef>
          </c:tx>
          <c:spPr>
            <a:solidFill>
              <a:schemeClr val="accent2"/>
            </a:solidFill>
            <a:ln>
              <a:noFill/>
            </a:ln>
            <a:effectLst/>
          </c:spPr>
          <c:invertIfNegative val="0"/>
          <c:cat>
            <c:strRef>
              <c:f>Grafiekberekeningen!$E$5:$E$18</c:f>
              <c:strCache>
                <c:ptCount val="14"/>
                <c:pt idx="0">
                  <c:v>DO</c:v>
                </c:pt>
                <c:pt idx="1">
                  <c:v>DO</c:v>
                </c:pt>
                <c:pt idx="2">
                  <c:v>VR</c:v>
                </c:pt>
                <c:pt idx="3">
                  <c:v>VR</c:v>
                </c:pt>
                <c:pt idx="4">
                  <c:v>VR</c:v>
                </c:pt>
                <c:pt idx="5">
                  <c:v>VR</c:v>
                </c:pt>
                <c:pt idx="6">
                  <c:v>ZA</c:v>
                </c:pt>
                <c:pt idx="7">
                  <c:v>ZA</c:v>
                </c:pt>
                <c:pt idx="8">
                  <c:v>ZA</c:v>
                </c:pt>
                <c:pt idx="9">
                  <c:v>ZA</c:v>
                </c:pt>
                <c:pt idx="10">
                  <c:v>ZO</c:v>
                </c:pt>
                <c:pt idx="11">
                  <c:v>ZO</c:v>
                </c:pt>
                <c:pt idx="12">
                  <c:v>ZO</c:v>
                </c:pt>
                <c:pt idx="13">
                  <c:v>DI</c:v>
                </c:pt>
              </c:strCache>
            </c:strRef>
          </c:cat>
          <c:val>
            <c:numRef>
              <c:f>Grafiekberekeningen!$H$5:$H$18</c:f>
              <c:numCache>
                <c:formatCode>General</c:formatCode>
                <c:ptCount val="14"/>
                <c:pt idx="0">
                  <c:v>46</c:v>
                </c:pt>
                <c:pt idx="1">
                  <c:v>42</c:v>
                </c:pt>
                <c:pt idx="2">
                  <c:v>0</c:v>
                </c:pt>
                <c:pt idx="3">
                  <c:v>10</c:v>
                </c:pt>
                <c:pt idx="4">
                  <c:v>26</c:v>
                </c:pt>
                <c:pt idx="5">
                  <c:v>62</c:v>
                </c:pt>
                <c:pt idx="6">
                  <c:v>0</c:v>
                </c:pt>
                <c:pt idx="7">
                  <c:v>48</c:v>
                </c:pt>
                <c:pt idx="8">
                  <c:v>11</c:v>
                </c:pt>
                <c:pt idx="9">
                  <c:v>64</c:v>
                </c:pt>
                <c:pt idx="10">
                  <c:v>10</c:v>
                </c:pt>
                <c:pt idx="11">
                  <c:v>12.36</c:v>
                </c:pt>
                <c:pt idx="12">
                  <c:v>7</c:v>
                </c:pt>
                <c:pt idx="13">
                  <c:v>62</c:v>
                </c:pt>
              </c:numCache>
            </c:numRef>
          </c:val>
          <c:extLst>
            <c:ext xmlns:c16="http://schemas.microsoft.com/office/drawing/2014/chart" uri="{C3380CC4-5D6E-409C-BE32-E72D297353CC}">
              <c16:uniqueId val="{00000001-0591-4B2A-858B-F364BF799365}"/>
            </c:ext>
          </c:extLst>
        </c:ser>
        <c:ser>
          <c:idx val="2"/>
          <c:order val="2"/>
          <c:tx>
            <c:strRef>
              <c:f>Grafiekberekeningen!$G$4</c:f>
              <c:strCache>
                <c:ptCount val="1"/>
                <c:pt idx="0">
                  <c:v>EIWIT</c:v>
                </c:pt>
              </c:strCache>
            </c:strRef>
          </c:tx>
          <c:spPr>
            <a:solidFill>
              <a:schemeClr val="bg1">
                <a:lumMod val="65000"/>
              </a:schemeClr>
            </a:solidFill>
            <a:ln>
              <a:noFill/>
            </a:ln>
            <a:effectLst/>
          </c:spPr>
          <c:invertIfNegative val="0"/>
          <c:cat>
            <c:strRef>
              <c:f>Grafiekberekeningen!$E$5:$E$18</c:f>
              <c:strCache>
                <c:ptCount val="14"/>
                <c:pt idx="0">
                  <c:v>DO</c:v>
                </c:pt>
                <c:pt idx="1">
                  <c:v>DO</c:v>
                </c:pt>
                <c:pt idx="2">
                  <c:v>VR</c:v>
                </c:pt>
                <c:pt idx="3">
                  <c:v>VR</c:v>
                </c:pt>
                <c:pt idx="4">
                  <c:v>VR</c:v>
                </c:pt>
                <c:pt idx="5">
                  <c:v>VR</c:v>
                </c:pt>
                <c:pt idx="6">
                  <c:v>ZA</c:v>
                </c:pt>
                <c:pt idx="7">
                  <c:v>ZA</c:v>
                </c:pt>
                <c:pt idx="8">
                  <c:v>ZA</c:v>
                </c:pt>
                <c:pt idx="9">
                  <c:v>ZA</c:v>
                </c:pt>
                <c:pt idx="10">
                  <c:v>ZO</c:v>
                </c:pt>
                <c:pt idx="11">
                  <c:v>ZO</c:v>
                </c:pt>
                <c:pt idx="12">
                  <c:v>ZO</c:v>
                </c:pt>
                <c:pt idx="13">
                  <c:v>DI</c:v>
                </c:pt>
              </c:strCache>
            </c:strRef>
          </c:cat>
          <c:val>
            <c:numRef>
              <c:f>Grafiekberekeningen!$G$5:$G$18</c:f>
              <c:numCache>
                <c:formatCode>General</c:formatCode>
                <c:ptCount val="14"/>
                <c:pt idx="0">
                  <c:v>18</c:v>
                </c:pt>
                <c:pt idx="1">
                  <c:v>35</c:v>
                </c:pt>
                <c:pt idx="2">
                  <c:v>0</c:v>
                </c:pt>
                <c:pt idx="3">
                  <c:v>2</c:v>
                </c:pt>
                <c:pt idx="4">
                  <c:v>3</c:v>
                </c:pt>
                <c:pt idx="5">
                  <c:v>13.5</c:v>
                </c:pt>
                <c:pt idx="6">
                  <c:v>0</c:v>
                </c:pt>
                <c:pt idx="7">
                  <c:v>10</c:v>
                </c:pt>
                <c:pt idx="8">
                  <c:v>43</c:v>
                </c:pt>
                <c:pt idx="9">
                  <c:v>32</c:v>
                </c:pt>
                <c:pt idx="10">
                  <c:v>2</c:v>
                </c:pt>
                <c:pt idx="11">
                  <c:v>8.81</c:v>
                </c:pt>
                <c:pt idx="12">
                  <c:v>5.43</c:v>
                </c:pt>
                <c:pt idx="13">
                  <c:v>13.5</c:v>
                </c:pt>
              </c:numCache>
            </c:numRef>
          </c:val>
          <c:extLst>
            <c:ext xmlns:c16="http://schemas.microsoft.com/office/drawing/2014/chart" uri="{C3380CC4-5D6E-409C-BE32-E72D297353CC}">
              <c16:uniqueId val="{00000002-0591-4B2A-858B-F364BF799365}"/>
            </c:ext>
          </c:extLst>
        </c:ser>
        <c:ser>
          <c:idx val="3"/>
          <c:order val="3"/>
          <c:tx>
            <c:strRef>
              <c:f>Grafiekberekeningen!$F$4</c:f>
              <c:strCache>
                <c:ptCount val="1"/>
                <c:pt idx="0">
                  <c:v>VET</c:v>
                </c:pt>
              </c:strCache>
            </c:strRef>
          </c:tx>
          <c:spPr>
            <a:solidFill>
              <a:schemeClr val="accent1"/>
            </a:solidFill>
            <a:ln>
              <a:noFill/>
            </a:ln>
            <a:effectLst/>
          </c:spPr>
          <c:invertIfNegative val="0"/>
          <c:cat>
            <c:strRef>
              <c:f>Grafiekberekeningen!$E$5:$E$18</c:f>
              <c:strCache>
                <c:ptCount val="14"/>
                <c:pt idx="0">
                  <c:v>DO</c:v>
                </c:pt>
                <c:pt idx="1">
                  <c:v>DO</c:v>
                </c:pt>
                <c:pt idx="2">
                  <c:v>VR</c:v>
                </c:pt>
                <c:pt idx="3">
                  <c:v>VR</c:v>
                </c:pt>
                <c:pt idx="4">
                  <c:v>VR</c:v>
                </c:pt>
                <c:pt idx="5">
                  <c:v>VR</c:v>
                </c:pt>
                <c:pt idx="6">
                  <c:v>ZA</c:v>
                </c:pt>
                <c:pt idx="7">
                  <c:v>ZA</c:v>
                </c:pt>
                <c:pt idx="8">
                  <c:v>ZA</c:v>
                </c:pt>
                <c:pt idx="9">
                  <c:v>ZA</c:v>
                </c:pt>
                <c:pt idx="10">
                  <c:v>ZO</c:v>
                </c:pt>
                <c:pt idx="11">
                  <c:v>ZO</c:v>
                </c:pt>
                <c:pt idx="12">
                  <c:v>ZO</c:v>
                </c:pt>
                <c:pt idx="13">
                  <c:v>DI</c:v>
                </c:pt>
              </c:strCache>
            </c:strRef>
          </c:cat>
          <c:val>
            <c:numRef>
              <c:f>Grafiekberekeningen!$F$5:$F$18</c:f>
              <c:numCache>
                <c:formatCode>General</c:formatCode>
                <c:ptCount val="14"/>
                <c:pt idx="0">
                  <c:v>3.5</c:v>
                </c:pt>
                <c:pt idx="1">
                  <c:v>25</c:v>
                </c:pt>
                <c:pt idx="2">
                  <c:v>0</c:v>
                </c:pt>
                <c:pt idx="3">
                  <c:v>10</c:v>
                </c:pt>
                <c:pt idx="4">
                  <c:v>8</c:v>
                </c:pt>
                <c:pt idx="5">
                  <c:v>21</c:v>
                </c:pt>
                <c:pt idx="6">
                  <c:v>0</c:v>
                </c:pt>
                <c:pt idx="7">
                  <c:v>1.5</c:v>
                </c:pt>
                <c:pt idx="8">
                  <c:v>5</c:v>
                </c:pt>
                <c:pt idx="9">
                  <c:v>22</c:v>
                </c:pt>
                <c:pt idx="10">
                  <c:v>10</c:v>
                </c:pt>
                <c:pt idx="11">
                  <c:v>5.51</c:v>
                </c:pt>
                <c:pt idx="12">
                  <c:v>15</c:v>
                </c:pt>
                <c:pt idx="13">
                  <c:v>21</c:v>
                </c:pt>
              </c:numCache>
            </c:numRef>
          </c:val>
          <c:extLst>
            <c:ext xmlns:c16="http://schemas.microsoft.com/office/drawing/2014/chart" uri="{C3380CC4-5D6E-409C-BE32-E72D297353CC}">
              <c16:uniqueId val="{00000003-0591-4B2A-858B-F364BF799365}"/>
            </c:ext>
          </c:extLst>
        </c:ser>
        <c:dLbls>
          <c:showLegendKey val="0"/>
          <c:showVal val="0"/>
          <c:showCatName val="0"/>
          <c:showSerName val="0"/>
          <c:showPercent val="0"/>
          <c:showBubbleSize val="0"/>
        </c:dLbls>
        <c:gapWidth val="90"/>
        <c:overlap val="100"/>
        <c:axId val="492222544"/>
        <c:axId val="492218624"/>
      </c:barChart>
      <c:catAx>
        <c:axId val="492222544"/>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nl-NL"/>
          </a:p>
        </c:txPr>
        <c:crossAx val="492218624"/>
        <c:crosses val="autoZero"/>
        <c:auto val="1"/>
        <c:lblAlgn val="ctr"/>
        <c:lblOffset val="100"/>
        <c:noMultiLvlLbl val="0"/>
      </c:catAx>
      <c:valAx>
        <c:axId val="492218624"/>
        <c:scaling>
          <c:orientation val="minMax"/>
        </c:scaling>
        <c:delete val="0"/>
        <c:axPos val="r"/>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1100" b="0" i="0" u="none" strike="noStrike" kern="1200" baseline="0">
                <a:solidFill>
                  <a:schemeClr val="tx1">
                    <a:lumMod val="85000"/>
                    <a:lumOff val="15000"/>
                  </a:schemeClr>
                </a:solidFill>
                <a:latin typeface="+mn-lt"/>
                <a:ea typeface="+mn-ea"/>
                <a:cs typeface="+mn-cs"/>
              </a:defRPr>
            </a:pPr>
            <a:endParaRPr lang="nl-NL"/>
          </a:p>
        </c:txPr>
        <c:crossAx val="492222544"/>
        <c:crosses val="autoZero"/>
        <c:crossBetween val="between"/>
        <c:majorUnit val="0.5"/>
      </c:valAx>
      <c:spPr>
        <a:noFill/>
        <a:ln>
          <a:noFill/>
        </a:ln>
        <a:effectLst/>
      </c:spPr>
    </c:plotArea>
    <c:legend>
      <c:legendPos val="r"/>
      <c:layout>
        <c:manualLayout>
          <c:xMode val="edge"/>
          <c:yMode val="edge"/>
          <c:x val="0.83343338042594106"/>
          <c:y val="0"/>
          <c:w val="0.15652897841973018"/>
          <c:h val="0.9848720909886263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85000"/>
                  <a:lumOff val="15000"/>
                </a:schemeClr>
              </a:solidFill>
              <a:latin typeface="Arial"/>
              <a:ea typeface="Arial"/>
              <a:cs typeface="Arial"/>
            </a:defRPr>
          </a:pPr>
          <a:endParaRPr lang="nl-NL"/>
        </a:p>
      </c:txPr>
    </c:legend>
    <c:plotVisOnly val="1"/>
    <c:dispBlanksAs val="gap"/>
    <c:showDLblsOverMax val="0"/>
  </c:chart>
  <c:spPr>
    <a:no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586106384943088E-2"/>
          <c:y val="7.8232908052268874E-2"/>
          <c:w val="0.72206135665202653"/>
          <c:h val="0.75696071413533206"/>
        </c:manualLayout>
      </c:layout>
      <c:barChart>
        <c:barDir val="col"/>
        <c:grouping val="clustered"/>
        <c:varyColors val="0"/>
        <c:ser>
          <c:idx val="0"/>
          <c:order val="0"/>
          <c:tx>
            <c:strRef>
              <c:f>Grafiekberekeningen!$G$22</c:f>
              <c:strCache>
                <c:ptCount val="1"/>
                <c:pt idx="0">
                  <c:v>VERBRANDE CALORIEEN</c:v>
                </c:pt>
              </c:strCache>
            </c:strRef>
          </c:tx>
          <c:spPr>
            <a:solidFill>
              <a:schemeClr val="accent3">
                <a:lumMod val="75000"/>
              </a:schemeClr>
            </a:solidFill>
            <a:ln>
              <a:noFill/>
            </a:ln>
            <a:effectLst/>
          </c:spPr>
          <c:invertIfNegative val="0"/>
          <c:dLbls>
            <c:dLbl>
              <c:idx val="2"/>
              <c:layout>
                <c:manualLayout>
                  <c:x val="0"/>
                  <c:y val="-4.432132963988921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5C-425B-96CA-1DB742A3984B}"/>
                </c:ext>
              </c:extLst>
            </c:dLbl>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mn-lt"/>
                    <a:ea typeface="+mn-ea"/>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Grafiekberekeningen!$D$23:$D$36</c:f>
              <c:numCache>
                <c:formatCode>m/d/yyyy</c:formatCode>
                <c:ptCount val="14"/>
                <c:pt idx="0">
                  <c:v>44923</c:v>
                </c:pt>
                <c:pt idx="1">
                  <c:v>44922</c:v>
                </c:pt>
                <c:pt idx="2">
                  <c:v>44921</c:v>
                </c:pt>
                <c:pt idx="3">
                  <c:v>44920</c:v>
                </c:pt>
                <c:pt idx="4">
                  <c:v>44919</c:v>
                </c:pt>
                <c:pt idx="5">
                  <c:v>44918</c:v>
                </c:pt>
                <c:pt idx="6">
                  <c:v>44917</c:v>
                </c:pt>
                <c:pt idx="7">
                  <c:v>44916</c:v>
                </c:pt>
                <c:pt idx="8">
                  <c:v>44915</c:v>
                </c:pt>
                <c:pt idx="9">
                  <c:v>44914</c:v>
                </c:pt>
                <c:pt idx="10">
                  <c:v>44913</c:v>
                </c:pt>
                <c:pt idx="11">
                  <c:v>44912</c:v>
                </c:pt>
                <c:pt idx="12">
                  <c:v>44911</c:v>
                </c:pt>
                <c:pt idx="13">
                  <c:v>44910</c:v>
                </c:pt>
              </c:numCache>
            </c:numRef>
          </c:cat>
          <c:val>
            <c:numRef>
              <c:f>Grafiekberekeningen!$G$23:$G$36</c:f>
              <c:numCache>
                <c:formatCode>#,#00;;;</c:formatCode>
                <c:ptCount val="14"/>
                <c:pt idx="0">
                  <c:v>195</c:v>
                </c:pt>
                <c:pt idx="1">
                  <c:v>265</c:v>
                </c:pt>
                <c:pt idx="2">
                  <c:v>290</c:v>
                </c:pt>
                <c:pt idx="3">
                  <c:v>320</c:v>
                </c:pt>
                <c:pt idx="4">
                  <c:v>350</c:v>
                </c:pt>
                <c:pt idx="5">
                  <c:v>295</c:v>
                </c:pt>
                <c:pt idx="6">
                  <c:v>270</c:v>
                </c:pt>
                <c:pt idx="7">
                  <c:v>325</c:v>
                </c:pt>
                <c:pt idx="8">
                  <c:v>175</c:v>
                </c:pt>
                <c:pt idx="9">
                  <c:v>335</c:v>
                </c:pt>
                <c:pt idx="10">
                  <c:v>205</c:v>
                </c:pt>
                <c:pt idx="11">
                  <c:v>285</c:v>
                </c:pt>
                <c:pt idx="12">
                  <c:v>125</c:v>
                </c:pt>
                <c:pt idx="13">
                  <c:v>150</c:v>
                </c:pt>
              </c:numCache>
            </c:numRef>
          </c:val>
          <c:extLst>
            <c:ext xmlns:c16="http://schemas.microsoft.com/office/drawing/2014/chart" uri="{C3380CC4-5D6E-409C-BE32-E72D297353CC}">
              <c16:uniqueId val="{00000001-245C-425B-96CA-1DB742A3984B}"/>
            </c:ext>
          </c:extLst>
        </c:ser>
        <c:dLbls>
          <c:showLegendKey val="0"/>
          <c:showVal val="0"/>
          <c:showCatName val="0"/>
          <c:showSerName val="0"/>
          <c:showPercent val="0"/>
          <c:showBubbleSize val="0"/>
        </c:dLbls>
        <c:gapWidth val="90"/>
        <c:axId val="492224112"/>
        <c:axId val="492219016"/>
      </c:barChart>
      <c:lineChart>
        <c:grouping val="standard"/>
        <c:varyColors val="0"/>
        <c:ser>
          <c:idx val="1"/>
          <c:order val="1"/>
          <c:tx>
            <c:strRef>
              <c:f>Grafiekberekeningen!$F$22</c:f>
              <c:strCache>
                <c:ptCount val="1"/>
                <c:pt idx="0">
                  <c:v>DUUR (MIN.)</c:v>
                </c:pt>
              </c:strCache>
            </c:strRef>
          </c:tx>
          <c:spPr>
            <a:ln w="28575" cap="rnd">
              <a:solidFill>
                <a:schemeClr val="accent1"/>
              </a:solidFill>
              <a:round/>
            </a:ln>
            <a:effectLst/>
          </c:spPr>
          <c:marker>
            <c:symbol val="none"/>
          </c:marker>
          <c:cat>
            <c:multiLvlStrRef>
              <c:f>Grafiekberekeningen!$D$23:$E$36</c:f>
              <c:multiLvlStrCache>
                <c:ptCount val="14"/>
                <c:lvl>
                  <c:pt idx="0">
                    <c:v>WO</c:v>
                  </c:pt>
                  <c:pt idx="1">
                    <c:v>DI</c:v>
                  </c:pt>
                  <c:pt idx="2">
                    <c:v>MA</c:v>
                  </c:pt>
                  <c:pt idx="3">
                    <c:v>ZO</c:v>
                  </c:pt>
                  <c:pt idx="4">
                    <c:v>ZA</c:v>
                  </c:pt>
                  <c:pt idx="5">
                    <c:v>VR</c:v>
                  </c:pt>
                  <c:pt idx="6">
                    <c:v>DO</c:v>
                  </c:pt>
                  <c:pt idx="7">
                    <c:v>WO</c:v>
                  </c:pt>
                  <c:pt idx="8">
                    <c:v>DI</c:v>
                  </c:pt>
                  <c:pt idx="9">
                    <c:v>MA</c:v>
                  </c:pt>
                  <c:pt idx="10">
                    <c:v>ZO</c:v>
                  </c:pt>
                  <c:pt idx="11">
                    <c:v>ZA</c:v>
                  </c:pt>
                  <c:pt idx="12">
                    <c:v>VR</c:v>
                  </c:pt>
                  <c:pt idx="13">
                    <c:v>DO</c:v>
                  </c:pt>
                </c:lvl>
                <c:lvl>
                  <c:pt idx="0">
                    <c:v>28-12-2022</c:v>
                  </c:pt>
                  <c:pt idx="1">
                    <c:v>27-12-2022</c:v>
                  </c:pt>
                  <c:pt idx="2">
                    <c:v>26-12-2022</c:v>
                  </c:pt>
                  <c:pt idx="3">
                    <c:v>25-12-2022</c:v>
                  </c:pt>
                  <c:pt idx="4">
                    <c:v>24-12-2022</c:v>
                  </c:pt>
                  <c:pt idx="5">
                    <c:v>23-12-2022</c:v>
                  </c:pt>
                  <c:pt idx="6">
                    <c:v>22-12-2022</c:v>
                  </c:pt>
                  <c:pt idx="7">
                    <c:v>21-12-2022</c:v>
                  </c:pt>
                  <c:pt idx="8">
                    <c:v>20-12-2022</c:v>
                  </c:pt>
                  <c:pt idx="9">
                    <c:v>19-12-2022</c:v>
                  </c:pt>
                  <c:pt idx="10">
                    <c:v>18-12-2022</c:v>
                  </c:pt>
                  <c:pt idx="11">
                    <c:v>17-12-2022</c:v>
                  </c:pt>
                  <c:pt idx="12">
                    <c:v>16-12-2022</c:v>
                  </c:pt>
                  <c:pt idx="13">
                    <c:v>15-12-2022</c:v>
                  </c:pt>
                </c:lvl>
              </c:multiLvlStrCache>
            </c:multiLvlStrRef>
          </c:cat>
          <c:val>
            <c:numRef>
              <c:f>Grafiekberekeningen!$F$23:$F$36</c:f>
              <c:numCache>
                <c:formatCode>#,#00;;;</c:formatCode>
                <c:ptCount val="14"/>
                <c:pt idx="0">
                  <c:v>20</c:v>
                </c:pt>
                <c:pt idx="1">
                  <c:v>25</c:v>
                </c:pt>
                <c:pt idx="2">
                  <c:v>40</c:v>
                </c:pt>
                <c:pt idx="3">
                  <c:v>35</c:v>
                </c:pt>
                <c:pt idx="4">
                  <c:v>45</c:v>
                </c:pt>
                <c:pt idx="5">
                  <c:v>20</c:v>
                </c:pt>
                <c:pt idx="6">
                  <c:v>40</c:v>
                </c:pt>
                <c:pt idx="7">
                  <c:v>45</c:v>
                </c:pt>
                <c:pt idx="8">
                  <c:v>40</c:v>
                </c:pt>
                <c:pt idx="9">
                  <c:v>30</c:v>
                </c:pt>
                <c:pt idx="10">
                  <c:v>40</c:v>
                </c:pt>
                <c:pt idx="11">
                  <c:v>20</c:v>
                </c:pt>
                <c:pt idx="12">
                  <c:v>25</c:v>
                </c:pt>
                <c:pt idx="13">
                  <c:v>30</c:v>
                </c:pt>
              </c:numCache>
            </c:numRef>
          </c:val>
          <c:smooth val="0"/>
          <c:extLst>
            <c:ext xmlns:c16="http://schemas.microsoft.com/office/drawing/2014/chart" uri="{C3380CC4-5D6E-409C-BE32-E72D297353CC}">
              <c16:uniqueId val="{00000002-245C-425B-96CA-1DB742A3984B}"/>
            </c:ext>
          </c:extLst>
        </c:ser>
        <c:dLbls>
          <c:showLegendKey val="0"/>
          <c:showVal val="0"/>
          <c:showCatName val="0"/>
          <c:showSerName val="0"/>
          <c:showPercent val="0"/>
          <c:showBubbleSize val="0"/>
        </c:dLbls>
        <c:marker val="1"/>
        <c:smooth val="0"/>
        <c:axId val="492224112"/>
        <c:axId val="492219016"/>
      </c:lineChart>
      <c:catAx>
        <c:axId val="492224112"/>
        <c:scaling>
          <c:orientation val="minMax"/>
        </c:scaling>
        <c:delete val="0"/>
        <c:axPos val="b"/>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210000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NL"/>
          </a:p>
        </c:txPr>
        <c:crossAx val="492219016"/>
        <c:crosses val="autoZero"/>
        <c:auto val="0"/>
        <c:lblAlgn val="ctr"/>
        <c:lblOffset val="100"/>
        <c:noMultiLvlLbl val="1"/>
      </c:catAx>
      <c:valAx>
        <c:axId val="492219016"/>
        <c:scaling>
          <c:orientation val="minMax"/>
        </c:scaling>
        <c:delete val="0"/>
        <c:axPos val="l"/>
        <c:majorGridlines>
          <c:spPr>
            <a:ln w="9525" cap="flat" cmpd="sng" algn="ctr">
              <a:solidFill>
                <a:schemeClr val="bg1">
                  <a:lumMod val="65000"/>
                </a:schemeClr>
              </a:solidFill>
              <a:round/>
            </a:ln>
            <a:effectLst/>
          </c:spPr>
        </c:majorGridlines>
        <c:minorGridlines>
          <c:spPr>
            <a:ln w="9525" cap="flat" cmpd="sng" algn="ctr">
              <a:solidFill>
                <a:schemeClr val="bg1">
                  <a:lumMod val="85000"/>
                </a:schemeClr>
              </a:solidFill>
              <a:round/>
            </a:ln>
            <a:effectLst/>
          </c:spPr>
        </c:minorGridlines>
        <c:numFmt formatCode="#,#00;;;" sourceLinked="1"/>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NL"/>
          </a:p>
        </c:txPr>
        <c:crossAx val="492224112"/>
        <c:crosses val="autoZero"/>
        <c:crossBetween val="between"/>
      </c:valAx>
      <c:spPr>
        <a:noFill/>
        <a:ln>
          <a:noFill/>
        </a:ln>
        <a:effectLst/>
      </c:spPr>
    </c:plotArea>
    <c:legend>
      <c:legendPos val="tr"/>
      <c:layout>
        <c:manualLayout>
          <c:xMode val="edge"/>
          <c:yMode val="edge"/>
          <c:x val="0.78222327472223863"/>
          <c:y val="7.6196618938165192E-2"/>
          <c:w val="0.21273472394898005"/>
          <c:h val="0.1960893865610058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a:ea typeface="Arial"/>
              <a:cs typeface="Arial"/>
            </a:defRPr>
          </a:pPr>
          <a:endParaRPr lang="nl-NL"/>
        </a:p>
      </c:txPr>
    </c:legend>
    <c:plotVisOnly val="0"/>
    <c:dispBlanksAs val="gap"/>
    <c:showDLblsOverMax val="0"/>
  </c:chart>
  <c:spPr>
    <a:noFill/>
    <a:ln w="9525" cap="flat" cmpd="sng" algn="ctr">
      <a:noFill/>
      <a:round/>
    </a:ln>
    <a:effectLst/>
  </c:spPr>
  <c:txPr>
    <a:bodyPr/>
    <a:lstStyle/>
    <a:p>
      <a:pPr>
        <a:defRPr sz="1100"/>
      </a:pPr>
      <a:endParaRPr lang="nl-NL"/>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3.xml.rels>&#65279;<?xml version="1.0" encoding="utf-8"?><Relationships xmlns="http://schemas.openxmlformats.org/package/2006/relationships"><Relationship Type="http://schemas.openxmlformats.org/officeDocument/2006/relationships/chart" Target="/xl/charts/chart11.xml" Id="rId3" /><Relationship Type="http://schemas.openxmlformats.org/officeDocument/2006/relationships/chart" Target="/xl/charts/chart22.xml" Id="rId4" /><Relationship Type="http://schemas.openxmlformats.org/officeDocument/2006/relationships/hyperlink" Target="#'DIEET'!A1" TargetMode="External" Id="rId2" /><Relationship Type="http://schemas.openxmlformats.org/officeDocument/2006/relationships/hyperlink" Target="#'OEFENINGEN'!A1" TargetMode="External" Id="rId1" /></Relationships>
</file>

<file path=xl/drawings/_rels/drawing22.xml.rels>&#65279;<?xml version="1.0" encoding="utf-8"?><Relationships xmlns="http://schemas.openxmlformats.org/package/2006/relationships"><Relationship Type="http://schemas.openxmlformats.org/officeDocument/2006/relationships/hyperlink" Target="#'OEFENINGEN'!A1" TargetMode="External" Id="rId2" /><Relationship Type="http://schemas.openxmlformats.org/officeDocument/2006/relationships/hyperlink" Target="#'DOELEN'!A1" TargetMode="External" Id="rId1" /></Relationships>
</file>

<file path=xl/drawings/_rels/drawing31.xml.rels>&#65279;<?xml version="1.0" encoding="utf-8"?><Relationships xmlns="http://schemas.openxmlformats.org/package/2006/relationships"><Relationship Type="http://schemas.openxmlformats.org/officeDocument/2006/relationships/hyperlink" Target="#'DOELEN'!A1" TargetMode="External" Id="rId2" /><Relationship Type="http://schemas.openxmlformats.org/officeDocument/2006/relationships/hyperlink" Target="#'DIEET'!A1" TargetMode="External" Id="rId1" /></Relationships>
</file>

<file path=xl/drawings/drawing13.xml><?xml version="1.0" encoding="utf-8"?>
<xdr:wsDr xmlns:xdr="http://schemas.openxmlformats.org/drawingml/2006/spreadsheetDrawing" xmlns:a="http://schemas.openxmlformats.org/drawingml/2006/main">
  <xdr:twoCellAnchor editAs="oneCell">
    <xdr:from>
      <xdr:col>9</xdr:col>
      <xdr:colOff>200025</xdr:colOff>
      <xdr:row>0</xdr:row>
      <xdr:rowOff>85725</xdr:rowOff>
    </xdr:from>
    <xdr:to>
      <xdr:col>9</xdr:col>
      <xdr:colOff>657225</xdr:colOff>
      <xdr:row>0</xdr:row>
      <xdr:rowOff>390524</xdr:rowOff>
    </xdr:to>
    <xdr:sp macro="" textlink="">
      <xdr:nvSpPr>
        <xdr:cNvPr id="2" name="Oefeningen" descr="Navigatieknop voor Oefeningen">
          <a:hlinkClick xmlns:r="http://schemas.openxmlformats.org/officeDocument/2006/relationships" r:id="rId1" tooltip="Selecteer om werkblad Oefeningen weer te geven"/>
          <a:extLst>
            <a:ext uri="{FF2B5EF4-FFF2-40B4-BE49-F238E27FC236}">
              <a16:creationId xmlns:a16="http://schemas.microsoft.com/office/drawing/2014/main" id="{00000000-0008-0000-0000-000002000000}"/>
            </a:ext>
          </a:extLst>
        </xdr:cNvPr>
        <xdr:cNvSpPr/>
      </xdr:nvSpPr>
      <xdr:spPr>
        <a:xfrm>
          <a:off x="8077200" y="8572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nl">
              <a:solidFill>
                <a:schemeClr val="bg1"/>
              </a:solidFill>
              <a:latin typeface="Arial Black" panose="020B0A04020102020204" pitchFamily="34" charset="0"/>
            </a:rPr>
            <a:t>&lt;</a:t>
          </a:r>
        </a:p>
      </xdr:txBody>
    </xdr:sp>
    <xdr:clientData fPrintsWithSheet="0"/>
  </xdr:twoCellAnchor>
  <xdr:twoCellAnchor editAs="oneCell">
    <xdr:from>
      <xdr:col>10</xdr:col>
      <xdr:colOff>180975</xdr:colOff>
      <xdr:row>0</xdr:row>
      <xdr:rowOff>85725</xdr:rowOff>
    </xdr:from>
    <xdr:to>
      <xdr:col>10</xdr:col>
      <xdr:colOff>638175</xdr:colOff>
      <xdr:row>0</xdr:row>
      <xdr:rowOff>390524</xdr:rowOff>
    </xdr:to>
    <xdr:sp macro="" textlink="">
      <xdr:nvSpPr>
        <xdr:cNvPr id="3" name="Dieet" descr="Navigatieknop voor Dieet">
          <a:hlinkClick xmlns:r="http://schemas.openxmlformats.org/officeDocument/2006/relationships" r:id="rId2" tooltip="Selecteer om werkblad Dieet weer te geven"/>
          <a:extLst>
            <a:ext uri="{FF2B5EF4-FFF2-40B4-BE49-F238E27FC236}">
              <a16:creationId xmlns:a16="http://schemas.microsoft.com/office/drawing/2014/main" id="{00000000-0008-0000-0000-000003000000}"/>
            </a:ext>
          </a:extLst>
        </xdr:cNvPr>
        <xdr:cNvSpPr/>
      </xdr:nvSpPr>
      <xdr:spPr>
        <a:xfrm>
          <a:off x="8867775" y="8572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nl" sz="1100" b="0">
              <a:solidFill>
                <a:schemeClr val="bg1"/>
              </a:solidFill>
              <a:latin typeface="Arial Black" panose="020B0A04020102020204" pitchFamily="34" charset="0"/>
            </a:rPr>
            <a:t>&gt;</a:t>
          </a:r>
        </a:p>
      </xdr:txBody>
    </xdr:sp>
    <xdr:clientData fPrintsWithSheet="0"/>
  </xdr:twoCellAnchor>
  <xdr:twoCellAnchor editAs="oneCell">
    <xdr:from>
      <xdr:col>2</xdr:col>
      <xdr:colOff>38099</xdr:colOff>
      <xdr:row>3</xdr:row>
      <xdr:rowOff>38101</xdr:rowOff>
    </xdr:from>
    <xdr:to>
      <xdr:col>10</xdr:col>
      <xdr:colOff>790575</xdr:colOff>
      <xdr:row>5</xdr:row>
      <xdr:rowOff>428626</xdr:rowOff>
    </xdr:to>
    <xdr:graphicFrame macro="">
      <xdr:nvGraphicFramePr>
        <xdr:cNvPr id="19" name="chtDietAnalysis" descr="100% gestapeld staafdiagram met de dieetinvoer van de afgelopen 14 dagen, waaronder vet, eiwitten, koolhydraten en calorieën">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28574</xdr:colOff>
      <xdr:row>6</xdr:row>
      <xdr:rowOff>466724</xdr:rowOff>
    </xdr:from>
    <xdr:to>
      <xdr:col>10</xdr:col>
      <xdr:colOff>800100</xdr:colOff>
      <xdr:row>13</xdr:row>
      <xdr:rowOff>682424</xdr:rowOff>
    </xdr:to>
    <xdr:graphicFrame macro="">
      <xdr:nvGraphicFramePr>
        <xdr:cNvPr id="21" name="chtExerciseAnalysis" descr="Gegroepeerd kolom- en lijndiagram met verbrande calorieën en duur in minuten van de oefeningeninvoer van de afgelopen 14 dagen">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6</xdr:col>
      <xdr:colOff>295275</xdr:colOff>
      <xdr:row>0</xdr:row>
      <xdr:rowOff>66675</xdr:rowOff>
    </xdr:from>
    <xdr:to>
      <xdr:col>6</xdr:col>
      <xdr:colOff>752475</xdr:colOff>
      <xdr:row>0</xdr:row>
      <xdr:rowOff>371474</xdr:rowOff>
    </xdr:to>
    <xdr:sp macro="" textlink="">
      <xdr:nvSpPr>
        <xdr:cNvPr id="2" name="Doelen" descr="Navigatieknop voor Doelen">
          <a:hlinkClick xmlns:r="http://schemas.openxmlformats.org/officeDocument/2006/relationships" r:id="rId1" tooltip="Selecteer om werkblad Doelen weer te geven"/>
          <a:extLst>
            <a:ext uri="{FF2B5EF4-FFF2-40B4-BE49-F238E27FC236}">
              <a16:creationId xmlns:a16="http://schemas.microsoft.com/office/drawing/2014/main" id="{00000000-0008-0000-0100-000002000000}"/>
            </a:ext>
          </a:extLst>
        </xdr:cNvPr>
        <xdr:cNvSpPr/>
      </xdr:nvSpPr>
      <xdr:spPr>
        <a:xfrm>
          <a:off x="5953125" y="6667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nl" sz="1100" b="0">
              <a:solidFill>
                <a:schemeClr val="bg1"/>
              </a:solidFill>
              <a:latin typeface="Arial Black" panose="020B0A04020102020204" pitchFamily="34" charset="0"/>
            </a:rPr>
            <a:t>&lt;</a:t>
          </a:r>
        </a:p>
      </xdr:txBody>
    </xdr:sp>
    <xdr:clientData fPrintsWithSheet="0"/>
  </xdr:twoCellAnchor>
  <xdr:twoCellAnchor editAs="oneCell">
    <xdr:from>
      <xdr:col>7</xdr:col>
      <xdr:colOff>276225</xdr:colOff>
      <xdr:row>0</xdr:row>
      <xdr:rowOff>66675</xdr:rowOff>
    </xdr:from>
    <xdr:to>
      <xdr:col>7</xdr:col>
      <xdr:colOff>733425</xdr:colOff>
      <xdr:row>0</xdr:row>
      <xdr:rowOff>371474</xdr:rowOff>
    </xdr:to>
    <xdr:sp macro="" textlink="">
      <xdr:nvSpPr>
        <xdr:cNvPr id="3" name="Oefeningen" descr="Navigatieknop voor Oefeningen">
          <a:hlinkClick xmlns:r="http://schemas.openxmlformats.org/officeDocument/2006/relationships" r:id="rId2" tooltip="Selecteer om werkblad Oefeningen weer te geven"/>
          <a:extLst>
            <a:ext uri="{FF2B5EF4-FFF2-40B4-BE49-F238E27FC236}">
              <a16:creationId xmlns:a16="http://schemas.microsoft.com/office/drawing/2014/main" id="{00000000-0008-0000-0100-000003000000}"/>
            </a:ext>
          </a:extLst>
        </xdr:cNvPr>
        <xdr:cNvSpPr/>
      </xdr:nvSpPr>
      <xdr:spPr>
        <a:xfrm>
          <a:off x="6896100" y="66675"/>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nl" sz="1100" b="0">
              <a:solidFill>
                <a:schemeClr val="bg1"/>
              </a:solidFill>
              <a:latin typeface="Arial Black" panose="020B0A04020102020204" pitchFamily="34" charset="0"/>
            </a:rPr>
            <a:t>&gt;</a:t>
          </a: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editAs="oneCell">
    <xdr:from>
      <xdr:col>5</xdr:col>
      <xdr:colOff>257175</xdr:colOff>
      <xdr:row>0</xdr:row>
      <xdr:rowOff>109538</xdr:rowOff>
    </xdr:from>
    <xdr:to>
      <xdr:col>5</xdr:col>
      <xdr:colOff>714375</xdr:colOff>
      <xdr:row>0</xdr:row>
      <xdr:rowOff>414337</xdr:rowOff>
    </xdr:to>
    <xdr:sp macro="" textlink="">
      <xdr:nvSpPr>
        <xdr:cNvPr id="2" name="Dieet" descr="Navigatieknop voor Dieet">
          <a:hlinkClick xmlns:r="http://schemas.openxmlformats.org/officeDocument/2006/relationships" r:id="rId1" tooltip="Selecteer om werkblad Dieet weer te geven"/>
          <a:extLst>
            <a:ext uri="{FF2B5EF4-FFF2-40B4-BE49-F238E27FC236}">
              <a16:creationId xmlns:a16="http://schemas.microsoft.com/office/drawing/2014/main" id="{00000000-0008-0000-0200-000002000000}"/>
            </a:ext>
          </a:extLst>
        </xdr:cNvPr>
        <xdr:cNvSpPr/>
      </xdr:nvSpPr>
      <xdr:spPr>
        <a:xfrm>
          <a:off x="7648575" y="109538"/>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nl" sz="1100" b="0">
              <a:solidFill>
                <a:schemeClr val="bg1"/>
              </a:solidFill>
              <a:latin typeface="Arial Black" panose="020B0A04020102020204" pitchFamily="34" charset="0"/>
            </a:rPr>
            <a:t>&lt;</a:t>
          </a:r>
        </a:p>
      </xdr:txBody>
    </xdr:sp>
    <xdr:clientData fPrintsWithSheet="0"/>
  </xdr:twoCellAnchor>
  <xdr:twoCellAnchor editAs="oneCell">
    <xdr:from>
      <xdr:col>6</xdr:col>
      <xdr:colOff>276225</xdr:colOff>
      <xdr:row>0</xdr:row>
      <xdr:rowOff>109538</xdr:rowOff>
    </xdr:from>
    <xdr:to>
      <xdr:col>6</xdr:col>
      <xdr:colOff>733425</xdr:colOff>
      <xdr:row>0</xdr:row>
      <xdr:rowOff>414337</xdr:rowOff>
    </xdr:to>
    <xdr:sp macro="" textlink="">
      <xdr:nvSpPr>
        <xdr:cNvPr id="3" name="Doelen" descr="Navigatieknop voor Doelen">
          <a:hlinkClick xmlns:r="http://schemas.openxmlformats.org/officeDocument/2006/relationships" r:id="rId2" tooltip="Selecteer om werkblad Doelen weer te geven"/>
          <a:extLst>
            <a:ext uri="{FF2B5EF4-FFF2-40B4-BE49-F238E27FC236}">
              <a16:creationId xmlns:a16="http://schemas.microsoft.com/office/drawing/2014/main" id="{00000000-0008-0000-0200-000003000000}"/>
            </a:ext>
          </a:extLst>
        </xdr:cNvPr>
        <xdr:cNvSpPr/>
      </xdr:nvSpPr>
      <xdr:spPr>
        <a:xfrm>
          <a:off x="8629650" y="109538"/>
          <a:ext cx="457200" cy="304799"/>
        </a:xfrm>
        <a:prstGeom prst="rect">
          <a:avLst/>
        </a:prstGeom>
        <a:solidFill>
          <a:schemeClr val="tx1">
            <a:lumMod val="75000"/>
            <a:lumOff val="25000"/>
          </a:schemeClr>
        </a:solidFill>
        <a:ln>
          <a:no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nl" sz="1100" b="0">
              <a:solidFill>
                <a:schemeClr val="bg1"/>
              </a:solidFill>
              <a:latin typeface="Arial Black" panose="020B0A04020102020204" pitchFamily="34" charset="0"/>
            </a:rPr>
            <a:t>&gt;</a:t>
          </a:r>
        </a:p>
      </xdr:txBody>
    </xdr:sp>
    <xdr:clientData fPrintsWithSheet="0"/>
  </xdr:twoCellAnchor>
</xdr:wsDr>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ieet" displayName="Dieet" ref="B3:I19" totalsRowShown="0" dataDxfId="14">
  <autoFilter ref="B3:I19" xr:uid="{00000000-0009-0000-0100-000001000000}"/>
  <tableColumns count="8">
    <tableColumn id="1" xr3:uid="{00000000-0010-0000-0000-000001000000}" name="DATUM" dataDxfId="13" dataCellStyle="Datum"/>
    <tableColumn id="2" xr3:uid="{00000000-0010-0000-0000-000002000000}" name="TIJD" dataDxfId="12" dataCellStyle="Tijd"/>
    <tableColumn id="3" xr3:uid="{00000000-0010-0000-0000-000003000000}" name="BESCHRIJVING" dataDxfId="11"/>
    <tableColumn id="4" xr3:uid="{00000000-0010-0000-0000-000004000000}" name="CALORIEËN" dataDxfId="10" dataCellStyle="Getal"/>
    <tableColumn id="5" xr3:uid="{00000000-0010-0000-0000-000005000000}" name="KOOLHYDRATEN" dataDxfId="9" dataCellStyle="Getal"/>
    <tableColumn id="6" xr3:uid="{00000000-0010-0000-0000-000006000000}" name="EIWIT" dataDxfId="8" dataCellStyle="Getal"/>
    <tableColumn id="7" xr3:uid="{00000000-0010-0000-0000-000007000000}" name="VET" dataDxfId="7" dataCellStyle="Getal"/>
    <tableColumn id="8" xr3:uid="{00000000-0010-0000-0000-000008000000}" name="NOTITIES" dataDxfId="6"/>
  </tableColumns>
  <tableStyleInfo name="Dieet" showFirstColumn="0" showLastColumn="0" showRowStripes="1" showColumnStripes="0"/>
  <extLst>
    <ext xmlns:x14="http://schemas.microsoft.com/office/spreadsheetml/2009/9/main" uri="{504A1905-F514-4f6f-8877-14C23A59335A}">
      <x14:table altTextSummary="Voer dieetgegevens in, zoals datum, tijd, beschrijving, calorieën, koolhydraten, eiwitten, vet en eventuele notities"/>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Oefeningen" displayName="Oefeningen" ref="B3:E20" totalsRowShown="0" headerRowDxfId="5" dataDxfId="4">
  <autoFilter ref="B3:E20" xr:uid="{00000000-0009-0000-0100-000002000000}"/>
  <tableColumns count="4">
    <tableColumn id="1" xr3:uid="{00000000-0010-0000-0100-000001000000}" name="DATUM" dataDxfId="3" dataCellStyle="Datum"/>
    <tableColumn id="2" xr3:uid="{00000000-0010-0000-0100-000002000000}" name="DUUR (MIN.)" dataDxfId="2" dataCellStyle="Getal"/>
    <tableColumn id="3" xr3:uid="{00000000-0010-0000-0100-000003000000}" name="VERBRANDE CALORIEEN" dataDxfId="1" dataCellStyle="Getal"/>
    <tableColumn id="4" xr3:uid="{00000000-0010-0000-0100-000004000000}" name="NOTITIES" dataDxfId="0"/>
  </tableColumns>
  <tableStyleInfo name="Dieet" showFirstColumn="0" showLastColumn="0" showRowStripes="1" showColumnStripes="0"/>
  <extLst>
    <ext xmlns:x14="http://schemas.microsoft.com/office/spreadsheetml/2009/9/main" uri="{504A1905-F514-4f6f-8877-14C23A59335A}">
      <x14:table altTextSummary="Voer oefeninggegevens in, zoals datum, duur, verbrande calorieën en eventuele notities"/>
    </ext>
  </extLst>
</table>
</file>

<file path=xl/theme/theme11.xml><?xml version="1.0" encoding="utf-8"?>
<a:theme xmlns:a="http://schemas.openxmlformats.org/drawingml/2006/main" name="Office Theme">
  <a:themeElements>
    <a:clrScheme name="Diet and exercise journal">
      <a:dk1>
        <a:srgbClr val="000000"/>
      </a:dk1>
      <a:lt1>
        <a:srgbClr val="FFFFFF"/>
      </a:lt1>
      <a:dk2>
        <a:srgbClr val="284C5F"/>
      </a:dk2>
      <a:lt2>
        <a:srgbClr val="F0F0F0"/>
      </a:lt2>
      <a:accent1>
        <a:srgbClr val="90CF47"/>
      </a:accent1>
      <a:accent2>
        <a:srgbClr val="1EAA91"/>
      </a:accent2>
      <a:accent3>
        <a:srgbClr val="1E8496"/>
      </a:accent3>
      <a:accent4>
        <a:srgbClr val="AD639E"/>
      </a:accent4>
      <a:accent5>
        <a:srgbClr val="CF5539"/>
      </a:accent5>
      <a:accent6>
        <a:srgbClr val="E9A339"/>
      </a:accent6>
      <a:hlink>
        <a:srgbClr val="1E8496"/>
      </a:hlink>
      <a:folHlink>
        <a:srgbClr val="AD639E"/>
      </a:folHlink>
    </a:clrScheme>
    <a:fontScheme name="Arial Black-Arial">
      <a:majorFont>
        <a:latin typeface="Arial Black" panose="020B0A04020102020204"/>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&#65279;<?xml version="1.0" encoding="utf-8"?><Relationships xmlns="http://schemas.openxmlformats.org/package/2006/relationships"><Relationship Type="http://schemas.openxmlformats.org/officeDocument/2006/relationships/drawing" Target="/xl/drawings/drawing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12.xml" Id="rId3" /><Relationship Type="http://schemas.openxmlformats.org/officeDocument/2006/relationships/drawing" Target="/xl/drawings/drawing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31.xml" Id="rId2" /><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printerSettings" Target="/xl/printerSettings/printerSettings44.bin" Id="rId2" /><Relationship Type="http://schemas.openxmlformats.org/officeDocument/2006/relationships/externalLinkPath" Target="file:///C:\Users\ABC%20Work\Dropbox\Development\AccessibilityTask_Excel\21-30\TF04036851_Diet%20and%20exercise%20journal_MZM_v2.xltx" TargetMode="External"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autoPageBreaks="0" fitToPage="1"/>
  </sheetPr>
  <dimension ref="B1:K14"/>
  <sheetViews>
    <sheetView showGridLines="0" tabSelected="1" zoomScaleNormal="100" workbookViewId="0"/>
  </sheetViews>
  <sheetFormatPr defaultRowHeight="14.25" x14ac:dyDescent="0.2"/>
  <cols>
    <col min="1" max="1" width="2.625" customWidth="1"/>
    <col min="2" max="2" width="41.125" style="33" customWidth="1"/>
    <col min="3" max="3" width="26.125" customWidth="1"/>
    <col min="4" max="9" width="11" customWidth="1"/>
    <col min="10" max="11" width="10.625" customWidth="1"/>
    <col min="12" max="12" width="2.625" customWidth="1"/>
  </cols>
  <sheetData>
    <row r="1" spans="2:11" ht="36.75" x14ac:dyDescent="0.7">
      <c r="B1" s="30">
        <f ca="1">TODAY()</f>
        <v>44903</v>
      </c>
      <c r="C1" s="23" t="s">
        <v>7</v>
      </c>
      <c r="D1" s="23"/>
      <c r="E1" s="23"/>
      <c r="F1" s="23"/>
      <c r="G1" s="23"/>
      <c r="H1" s="23"/>
      <c r="I1" s="23"/>
      <c r="J1" s="25" t="s">
        <v>11</v>
      </c>
      <c r="K1" s="25" t="s">
        <v>12</v>
      </c>
    </row>
    <row r="2" spans="2:11" ht="54" customHeight="1" x14ac:dyDescent="0.2">
      <c r="B2" s="29" t="s">
        <v>0</v>
      </c>
      <c r="C2" s="1" t="s">
        <v>8</v>
      </c>
    </row>
    <row r="3" spans="2:11" ht="30" customHeight="1" x14ac:dyDescent="0.5">
      <c r="B3" s="31">
        <f ca="1">Begindatum+121</f>
        <v>45024</v>
      </c>
      <c r="C3" s="16" t="s">
        <v>9</v>
      </c>
      <c r="D3" s="16"/>
      <c r="E3" s="16"/>
      <c r="F3" s="16"/>
      <c r="G3" s="16"/>
      <c r="H3" s="16"/>
      <c r="I3" s="16"/>
      <c r="J3" s="16"/>
      <c r="K3" s="16"/>
    </row>
    <row r="4" spans="2:11" ht="54" customHeight="1" x14ac:dyDescent="0.2">
      <c r="B4" s="29" t="s">
        <v>1</v>
      </c>
    </row>
    <row r="5" spans="2:11" ht="36.75" customHeight="1" x14ac:dyDescent="0.5">
      <c r="B5" s="24">
        <v>220</v>
      </c>
    </row>
    <row r="6" spans="2:11" ht="54" customHeight="1" x14ac:dyDescent="0.2">
      <c r="B6" s="19" t="s">
        <v>2</v>
      </c>
    </row>
    <row r="7" spans="2:11" ht="36.75" customHeight="1" x14ac:dyDescent="0.5">
      <c r="B7" s="24">
        <v>180</v>
      </c>
      <c r="C7" s="16" t="s">
        <v>10</v>
      </c>
      <c r="D7" s="16"/>
      <c r="E7" s="16"/>
      <c r="F7" s="16"/>
      <c r="G7" s="16"/>
      <c r="H7" s="16"/>
      <c r="I7" s="16"/>
      <c r="J7" s="16"/>
      <c r="K7" s="16"/>
    </row>
    <row r="8" spans="2:11" ht="54" customHeight="1" x14ac:dyDescent="0.2">
      <c r="B8" s="19" t="s">
        <v>3</v>
      </c>
    </row>
    <row r="9" spans="2:11" ht="36.75" customHeight="1" x14ac:dyDescent="0.5">
      <c r="B9" s="32">
        <f>Begingewicht-Eindgewicht</f>
        <v>40</v>
      </c>
    </row>
    <row r="10" spans="2:11" ht="54" customHeight="1" x14ac:dyDescent="0.2">
      <c r="B10" s="20" t="s">
        <v>4</v>
      </c>
    </row>
    <row r="11" spans="2:11" ht="36.75" customHeight="1" x14ac:dyDescent="0.5">
      <c r="B11" s="32">
        <f ca="1">Einddatum-Begindatum</f>
        <v>121</v>
      </c>
      <c r="J11" s="2"/>
      <c r="K11" s="2"/>
    </row>
    <row r="12" spans="2:11" ht="54" customHeight="1" x14ac:dyDescent="0.2">
      <c r="B12" s="20" t="s">
        <v>5</v>
      </c>
      <c r="J12" s="2"/>
      <c r="K12" s="2"/>
    </row>
    <row r="13" spans="2:11" ht="36.75" customHeight="1" x14ac:dyDescent="0.5">
      <c r="B13" s="22">
        <f ca="1">WeightGoal/B11</f>
        <v>0.33057851239669422</v>
      </c>
      <c r="J13" s="2"/>
      <c r="K13" s="2"/>
    </row>
    <row r="14" spans="2:11" ht="54" customHeight="1" x14ac:dyDescent="0.2">
      <c r="B14" s="20" t="s">
        <v>6</v>
      </c>
    </row>
  </sheetData>
  <dataValidations count="15">
    <dataValidation allowBlank="1" showInputMessage="1" showErrorMessage="1" prompt="Voer in deze cel de begindatum in. Werk de einddatum, het begingewicht en het gewenste eindgewicht bij in de cellen eronder. Te verliezen gewicht, Aantal dagen voor gewichtsverlies en Gewichtsverlies per dag worden automatisch berekend" sqref="B1" xr:uid="{00000000-0002-0000-0000-000000000000}"/>
    <dataValidation allowBlank="1" showInputMessage="1" showErrorMessage="1" prompt="Maak een dieet- en oefeningenlogboek in deze werkmap. Voer het begingewicht en het gewenste eindgewicht in om het te verliezen gewicht in dit werkblad te berekenen. In de grafieken worden dieet- en oefeningresultaten weergegeven" sqref="A1" xr:uid="{00000000-0002-0000-0000-000001000000}"/>
    <dataValidation allowBlank="1" showInputMessage="1" showErrorMessage="1" prompt="Voer in deze cel de einddatum in" sqref="B3" xr:uid="{00000000-0002-0000-0000-000002000000}"/>
    <dataValidation allowBlank="1" showInputMessage="1" showErrorMessage="1" prompt="Voer in deze cel het begingewicht in" sqref="B5" xr:uid="{00000000-0002-0000-0000-000003000000}"/>
    <dataValidation allowBlank="1" showInputMessage="1" showErrorMessage="1" prompt="Voer in deze cel het eindgewicht in" sqref="B7" xr:uid="{00000000-0002-0000-0000-000004000000}"/>
    <dataValidation allowBlank="1" showInputMessage="1" showErrorMessage="1" prompt="Te verliezen gewicht wordt automatisch berekend in deze cel" sqref="B9" xr:uid="{00000000-0002-0000-0000-000005000000}"/>
    <dataValidation allowBlank="1" showInputMessage="1" showErrorMessage="1" prompt="Aantal dagen voor gewichtsverlies wordt automatisch berekend in deze cel" sqref="B11" xr:uid="{00000000-0002-0000-0000-000006000000}"/>
    <dataValidation allowBlank="1" showInputMessage="1" showErrorMessage="1" prompt="Gewichtsverlies per dag wordt automatisch berekend in deze cel" sqref="B13" xr:uid="{00000000-0002-0000-0000-000007000000}"/>
    <dataValidation allowBlank="1" showInputMessage="1" showErrorMessage="1" prompt="De titel van dit werkblad staat in deze cel. Selecteer cel J1 om naar het werkblad Oefeningen te navigeren en selecteer cel K1 om naar het werkblad Dieet te navigeren" sqref="C1" xr:uid="{00000000-0002-0000-0000-000008000000}"/>
    <dataValidation allowBlank="1" showInputMessage="1" showErrorMessage="1" prompt="Navigatiekoppeling naar werkblad Oefeningen" sqref="J1" xr:uid="{00000000-0002-0000-0000-000009000000}"/>
    <dataValidation allowBlank="1" showInputMessage="1" showErrorMessage="1" prompt="Navigatiekoppeling naar werkblad Dieet" sqref="K1" xr:uid="{00000000-0002-0000-0000-00000A000000}"/>
    <dataValidation allowBlank="1" showInputMessage="1" showErrorMessage="1" prompt="Dieetanalyse is gebaseerd op invoer in het werkblad Dieet" sqref="C3" xr:uid="{00000000-0002-0000-0000-00000B000000}"/>
    <dataValidation allowBlank="1" showInputMessage="1" showErrorMessage="1" prompt="Oefeningenanalyse is gebaseerd op invoer in het werkblad Oefeningen" sqref="C7" xr:uid="{00000000-0002-0000-0000-00000C000000}"/>
    <dataValidation allowBlank="1" showInputMessage="1" showErrorMessage="1" prompt="Een gestapeld staafdiagram Dieetanalyse bevindt zich in cel C4 t/m K7" sqref="C4" xr:uid="{00000000-0002-0000-0000-00000D000000}"/>
    <dataValidation allowBlank="1" showInputMessage="1" showErrorMessage="1" prompt="De ondertitel van dit werkblad staat in deze cel. Een grafiek Dieetanalyse begint in cel C4. Een grafiek Oefeningenanalyse begint in cel C9" sqref="C2" xr:uid="{00000000-0002-0000-0000-00000F000000}"/>
  </dataValidations>
  <hyperlinks>
    <hyperlink ref="J1" location="OEFENINGEN!A1" tooltip="Selecteer om werkblad Oefeningen weer te geven" display="Exercise" xr:uid="{00000000-0004-0000-0000-000000000000}"/>
    <hyperlink ref="K1" location="DIEET!A1" tooltip="Selecteer om werkblad Dieet weer te geven" display="Diet" xr:uid="{00000000-0004-0000-0000-000001000000}"/>
  </hyperlinks>
  <printOptions horizontalCentered="1"/>
  <pageMargins left="0.4" right="0.4" top="0.4" bottom="0.4" header="0.3" footer="0.3"/>
  <pageSetup paperSize="9" scale="54"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499984740745262"/>
    <pageSetUpPr autoPageBreaks="0" fitToPage="1"/>
  </sheetPr>
  <dimension ref="B1:I19"/>
  <sheetViews>
    <sheetView showGridLines="0" zoomScaleNormal="100" workbookViewId="0"/>
  </sheetViews>
  <sheetFormatPr defaultRowHeight="32.25" customHeight="1" x14ac:dyDescent="0.2"/>
  <cols>
    <col min="1" max="1" width="2.625" customWidth="1"/>
    <col min="2" max="2" width="15.625" customWidth="1"/>
    <col min="3" max="3" width="12.5" customWidth="1"/>
    <col min="4" max="4" width="17.25" customWidth="1"/>
    <col min="5" max="5" width="14.75" customWidth="1"/>
    <col min="6" max="6" width="19.875" customWidth="1"/>
    <col min="7" max="8" width="12.625" customWidth="1"/>
    <col min="9" max="9" width="25.375" customWidth="1"/>
    <col min="10" max="10" width="2.625" customWidth="1"/>
  </cols>
  <sheetData>
    <row r="1" spans="2:9" ht="37.5" customHeight="1" x14ac:dyDescent="0.7">
      <c r="B1" s="23" t="s">
        <v>13</v>
      </c>
      <c r="C1" s="23"/>
      <c r="D1" s="23"/>
      <c r="E1" s="23"/>
      <c r="F1" s="23"/>
      <c r="G1" s="25" t="s">
        <v>24</v>
      </c>
      <c r="H1" s="25" t="s">
        <v>11</v>
      </c>
      <c r="I1" s="23"/>
    </row>
    <row r="2" spans="2:9" ht="35.25" customHeight="1" x14ac:dyDescent="0.2">
      <c r="B2" s="14" t="str">
        <f>Ondertitel</f>
        <v>DIEET- EN OEFENINGENLOGBOEK</v>
      </c>
      <c r="C2" s="1"/>
      <c r="D2" s="1"/>
      <c r="E2" s="1"/>
      <c r="F2" s="1"/>
      <c r="G2" s="1"/>
      <c r="H2" s="1"/>
      <c r="I2" s="1"/>
    </row>
    <row r="3" spans="2:9" ht="21" customHeight="1" x14ac:dyDescent="0.2">
      <c r="B3" s="11" t="s">
        <v>14</v>
      </c>
      <c r="C3" s="34" t="s">
        <v>15</v>
      </c>
      <c r="D3" s="12" t="s">
        <v>16</v>
      </c>
      <c r="E3" s="13" t="s">
        <v>22</v>
      </c>
      <c r="F3" s="13" t="s">
        <v>23</v>
      </c>
      <c r="G3" s="13" t="s">
        <v>25</v>
      </c>
      <c r="H3" s="13" t="s">
        <v>26</v>
      </c>
      <c r="I3" s="12" t="s">
        <v>27</v>
      </c>
    </row>
    <row r="4" spans="2:9" ht="32.25" customHeight="1" x14ac:dyDescent="0.2">
      <c r="B4" s="17">
        <f ca="1">Begindatum</f>
        <v>44903</v>
      </c>
      <c r="C4" s="35">
        <v>0.29166666666666669</v>
      </c>
      <c r="D4" s="9" t="s">
        <v>17</v>
      </c>
      <c r="E4" s="21">
        <v>1</v>
      </c>
      <c r="F4" s="21">
        <v>0</v>
      </c>
      <c r="G4" s="21">
        <v>0</v>
      </c>
      <c r="H4" s="21">
        <v>0</v>
      </c>
      <c r="I4" s="9" t="s">
        <v>17</v>
      </c>
    </row>
    <row r="5" spans="2:9" ht="32.25" customHeight="1" x14ac:dyDescent="0.2">
      <c r="B5" s="17">
        <f ca="1">Begindatum</f>
        <v>44903</v>
      </c>
      <c r="C5" s="35">
        <v>0.33333333333333331</v>
      </c>
      <c r="D5" s="9" t="s">
        <v>18</v>
      </c>
      <c r="E5" s="21">
        <v>10</v>
      </c>
      <c r="F5" s="21">
        <v>10</v>
      </c>
      <c r="G5" s="21">
        <v>2</v>
      </c>
      <c r="H5" s="21">
        <v>10</v>
      </c>
      <c r="I5" s="9" t="s">
        <v>28</v>
      </c>
    </row>
    <row r="6" spans="2:9" ht="32.25" customHeight="1" x14ac:dyDescent="0.2">
      <c r="B6" s="17">
        <f ca="1">Begindatum</f>
        <v>44903</v>
      </c>
      <c r="C6" s="35">
        <v>0.5</v>
      </c>
      <c r="D6" s="9" t="s">
        <v>19</v>
      </c>
      <c r="E6" s="21">
        <v>283</v>
      </c>
      <c r="F6" s="21">
        <v>46</v>
      </c>
      <c r="G6" s="21">
        <v>18</v>
      </c>
      <c r="H6" s="21">
        <v>3.5</v>
      </c>
      <c r="I6" s="9" t="s">
        <v>29</v>
      </c>
    </row>
    <row r="7" spans="2:9" ht="32.25" customHeight="1" x14ac:dyDescent="0.2">
      <c r="B7" s="17">
        <f ca="1">Begindatum</f>
        <v>44903</v>
      </c>
      <c r="C7" s="35">
        <v>0.79166666666666663</v>
      </c>
      <c r="D7" s="9" t="s">
        <v>20</v>
      </c>
      <c r="E7" s="21">
        <v>500</v>
      </c>
      <c r="F7" s="21">
        <v>42</v>
      </c>
      <c r="G7" s="21">
        <v>35</v>
      </c>
      <c r="H7" s="21">
        <v>25</v>
      </c>
      <c r="I7" s="9" t="s">
        <v>30</v>
      </c>
    </row>
    <row r="8" spans="2:9" ht="32.25" customHeight="1" x14ac:dyDescent="0.2">
      <c r="B8" s="17">
        <f ca="1">Begindatum+1</f>
        <v>44904</v>
      </c>
      <c r="C8" s="35">
        <v>0.29166666666666669</v>
      </c>
      <c r="D8" s="9" t="s">
        <v>17</v>
      </c>
      <c r="E8" s="21">
        <v>1</v>
      </c>
      <c r="F8" s="21">
        <v>0</v>
      </c>
      <c r="G8" s="21">
        <v>0</v>
      </c>
      <c r="H8" s="21">
        <v>0</v>
      </c>
      <c r="I8" s="9" t="s">
        <v>17</v>
      </c>
    </row>
    <row r="9" spans="2:9" ht="32.25" customHeight="1" x14ac:dyDescent="0.2">
      <c r="B9" s="17">
        <f ca="1">Begindatum+1</f>
        <v>44904</v>
      </c>
      <c r="C9" s="35">
        <v>0.33333333333333331</v>
      </c>
      <c r="D9" s="9" t="s">
        <v>21</v>
      </c>
      <c r="E9" s="21">
        <v>10</v>
      </c>
      <c r="F9" s="21">
        <v>10</v>
      </c>
      <c r="G9" s="21">
        <v>2</v>
      </c>
      <c r="H9" s="21">
        <v>10</v>
      </c>
      <c r="I9" s="9" t="s">
        <v>28</v>
      </c>
    </row>
    <row r="10" spans="2:9" ht="32.25" customHeight="1" x14ac:dyDescent="0.2">
      <c r="B10" s="17">
        <f ca="1">Begindatum+1</f>
        <v>44904</v>
      </c>
      <c r="C10" s="35">
        <v>0.5</v>
      </c>
      <c r="D10" s="9" t="s">
        <v>19</v>
      </c>
      <c r="E10" s="21">
        <v>189</v>
      </c>
      <c r="F10" s="21">
        <v>26</v>
      </c>
      <c r="G10" s="21">
        <v>3</v>
      </c>
      <c r="H10" s="21">
        <v>8</v>
      </c>
      <c r="I10" s="9" t="s">
        <v>31</v>
      </c>
    </row>
    <row r="11" spans="2:9" ht="32.25" customHeight="1" x14ac:dyDescent="0.2">
      <c r="B11" s="17">
        <f ca="1">Begindatum+1</f>
        <v>44904</v>
      </c>
      <c r="C11" s="35">
        <v>0.79166666666666663</v>
      </c>
      <c r="D11" s="9" t="s">
        <v>20</v>
      </c>
      <c r="E11" s="21">
        <v>477</v>
      </c>
      <c r="F11" s="21">
        <v>62</v>
      </c>
      <c r="G11" s="21">
        <v>13.5</v>
      </c>
      <c r="H11" s="21">
        <v>21</v>
      </c>
      <c r="I11" s="9" t="s">
        <v>20</v>
      </c>
    </row>
    <row r="12" spans="2:9" ht="32.25" customHeight="1" x14ac:dyDescent="0.2">
      <c r="B12" s="17">
        <f ca="1">Begindatum+2</f>
        <v>44905</v>
      </c>
      <c r="C12" s="35">
        <v>0.29166666666666669</v>
      </c>
      <c r="D12" s="9" t="s">
        <v>17</v>
      </c>
      <c r="E12" s="21">
        <v>1</v>
      </c>
      <c r="F12" s="21">
        <v>0</v>
      </c>
      <c r="G12" s="21">
        <v>0</v>
      </c>
      <c r="H12" s="21">
        <v>0</v>
      </c>
      <c r="I12" s="9" t="s">
        <v>17</v>
      </c>
    </row>
    <row r="13" spans="2:9" ht="32.25" customHeight="1" x14ac:dyDescent="0.2">
      <c r="B13" s="17">
        <f ca="1">Begindatum+2</f>
        <v>44905</v>
      </c>
      <c r="C13" s="35">
        <v>0.33333333333333331</v>
      </c>
      <c r="D13" s="9" t="s">
        <v>18</v>
      </c>
      <c r="E13" s="21">
        <v>245</v>
      </c>
      <c r="F13" s="21">
        <v>48</v>
      </c>
      <c r="G13" s="21">
        <v>10</v>
      </c>
      <c r="H13" s="21">
        <v>1.5</v>
      </c>
      <c r="I13" s="9" t="s">
        <v>28</v>
      </c>
    </row>
    <row r="14" spans="2:9" ht="32.25" customHeight="1" x14ac:dyDescent="0.2">
      <c r="B14" s="17">
        <f ca="1">Begindatum+2</f>
        <v>44905</v>
      </c>
      <c r="C14" s="35">
        <v>0.5</v>
      </c>
      <c r="D14" s="9" t="s">
        <v>19</v>
      </c>
      <c r="E14" s="21">
        <v>247</v>
      </c>
      <c r="F14" s="21">
        <v>11</v>
      </c>
      <c r="G14" s="21">
        <v>43</v>
      </c>
      <c r="H14" s="21">
        <v>5</v>
      </c>
      <c r="I14" s="9" t="s">
        <v>32</v>
      </c>
    </row>
    <row r="15" spans="2:9" ht="32.25" customHeight="1" x14ac:dyDescent="0.2">
      <c r="B15" s="17">
        <f ca="1">Begindatum+2</f>
        <v>44905</v>
      </c>
      <c r="C15" s="35">
        <v>0.79166666666666663</v>
      </c>
      <c r="D15" s="9" t="s">
        <v>20</v>
      </c>
      <c r="E15" s="21">
        <v>456</v>
      </c>
      <c r="F15" s="21">
        <v>64</v>
      </c>
      <c r="G15" s="21">
        <v>32</v>
      </c>
      <c r="H15" s="21">
        <v>22</v>
      </c>
      <c r="I15" s="9" t="s">
        <v>20</v>
      </c>
    </row>
    <row r="16" spans="2:9" ht="32.25" customHeight="1" x14ac:dyDescent="0.2">
      <c r="B16" s="18">
        <f ca="1">Begindatum+3</f>
        <v>44906</v>
      </c>
      <c r="C16" s="36">
        <v>0.29166666666666669</v>
      </c>
      <c r="D16" s="9" t="s">
        <v>21</v>
      </c>
      <c r="E16" s="21">
        <v>10</v>
      </c>
      <c r="F16" s="21">
        <v>10</v>
      </c>
      <c r="G16" s="21">
        <v>2</v>
      </c>
      <c r="H16" s="21">
        <v>10</v>
      </c>
      <c r="I16" s="9" t="s">
        <v>28</v>
      </c>
    </row>
    <row r="17" spans="2:9" ht="32.25" customHeight="1" x14ac:dyDescent="0.2">
      <c r="B17" s="18">
        <f ca="1">Begindatum+3</f>
        <v>44906</v>
      </c>
      <c r="C17" s="36">
        <v>0.41666666666666669</v>
      </c>
      <c r="D17" t="s">
        <v>17</v>
      </c>
      <c r="E17" s="21">
        <v>135</v>
      </c>
      <c r="F17" s="21">
        <v>12.36</v>
      </c>
      <c r="G17" s="21">
        <v>8.81</v>
      </c>
      <c r="H17" s="21">
        <v>5.51</v>
      </c>
      <c r="I17" t="s">
        <v>33</v>
      </c>
    </row>
    <row r="18" spans="2:9" ht="32.25" customHeight="1" x14ac:dyDescent="0.2">
      <c r="B18" s="18">
        <f ca="1">Begindatum+3</f>
        <v>44906</v>
      </c>
      <c r="C18" s="36">
        <v>0.51041666666666663</v>
      </c>
      <c r="D18" t="s">
        <v>19</v>
      </c>
      <c r="E18" s="21">
        <v>184</v>
      </c>
      <c r="F18" s="21">
        <v>7</v>
      </c>
      <c r="G18" s="21">
        <v>5.43</v>
      </c>
      <c r="H18" s="21">
        <v>15</v>
      </c>
      <c r="I18" t="s">
        <v>32</v>
      </c>
    </row>
    <row r="19" spans="2:9" ht="32.25" customHeight="1" x14ac:dyDescent="0.2">
      <c r="B19" s="17">
        <f ca="1">Begindatum+5</f>
        <v>44908</v>
      </c>
      <c r="C19" s="36">
        <v>0.79166666666666663</v>
      </c>
      <c r="D19" s="9" t="s">
        <v>20</v>
      </c>
      <c r="E19" s="21">
        <v>477</v>
      </c>
      <c r="F19" s="21">
        <v>62</v>
      </c>
      <c r="G19" s="21">
        <v>13.5</v>
      </c>
      <c r="H19" s="21">
        <v>21</v>
      </c>
      <c r="I19" s="9" t="s">
        <v>20</v>
      </c>
    </row>
  </sheetData>
  <dataValidations count="13">
    <dataValidation allowBlank="1" showInputMessage="1" showErrorMessage="1" prompt="Navigatiekoppeling naar werkblad Doelen" sqref="G1" xr:uid="{00000000-0002-0000-0100-000000000000}"/>
    <dataValidation allowBlank="1" showInputMessage="1" showErrorMessage="1" prompt="Navigatiekoppeling naar werkblad Oefeningen" sqref="H1" xr:uid="{00000000-0002-0000-0100-000001000000}"/>
    <dataValidation allowBlank="1" showInputMessage="1" showErrorMessage="1" prompt="Voer in deze kolom onder deze koptekst een datum in. Gebruik koptekstfilters om specifieke vermeldingen te zoeken" sqref="B3" xr:uid="{00000000-0002-0000-0100-000002000000}"/>
    <dataValidation allowBlank="1" showInputMessage="1" showErrorMessage="1" prompt="Voer in deze kolom onder deze koptekst de tijd in" sqref="C3" xr:uid="{00000000-0002-0000-0100-000003000000}"/>
    <dataValidation allowBlank="1" showInputMessage="1" showErrorMessage="1" prompt="Voer een beschrijving in, zoals ontbijt, lunch of avondeten, in deze kolom onder deze koptekst" sqref="D3" xr:uid="{00000000-0002-0000-0100-000004000000}"/>
    <dataValidation allowBlank="1" showInputMessage="1" showErrorMessage="1" prompt="Voer het totaal aantal calorieën in deze kolom in onder deze koptekst" sqref="E3" xr:uid="{00000000-0002-0000-0100-000005000000}"/>
    <dataValidation allowBlank="1" showInputMessage="1" showErrorMessage="1" prompt="Voer de totale hoeveelheid koolhydraten in deze kolom in onder deze koptekst" sqref="F3" xr:uid="{00000000-0002-0000-0100-000006000000}"/>
    <dataValidation allowBlank="1" showInputMessage="1" showErrorMessage="1" prompt="Voer de totale hoeveelheid eiwitten in deze kolom in onder deze koptekst" sqref="G3" xr:uid="{00000000-0002-0000-0100-000007000000}"/>
    <dataValidation allowBlank="1" showInputMessage="1" showErrorMessage="1" prompt="Voer de totale hoeveelheid vet in deze kolom in onder deze koptekst" sqref="H3" xr:uid="{00000000-0002-0000-0100-000008000000}"/>
    <dataValidation allowBlank="1" showInputMessage="1" showErrorMessage="1" prompt="Voer in deze kolom onder deze koptekst notities in" sqref="I3" xr:uid="{00000000-0002-0000-0100-000009000000}"/>
    <dataValidation allowBlank="1" showInputMessage="1" showErrorMessage="1" prompt="Houd uw dieet bij in dit werkblad. Voer dieetgegevens in de tabel Dieet in. De gegevens van de afgelopen twee weken worden weergegeven in de grafiek Dieetanalyse in het werkblad Doelen" sqref="A1" xr:uid="{00000000-0002-0000-0100-00000A000000}"/>
    <dataValidation allowBlank="1" showInputMessage="1" showErrorMessage="1" prompt="De titel van dit werkblad staat in deze cel. Selecteer cel G1 om naar het werkblad Doelen te navigeren en selecteer cel H1 om naar het werkblad Oefeningen te navigeren" sqref="B1" xr:uid="{00000000-0002-0000-0100-00000B000000}"/>
    <dataValidation allowBlank="1" showInputMessage="1" showErrorMessage="1" prompt="De ondertitel van dit werkblad staat in deze cel. Voer dieetgegevens in de onderstaande tabel in" sqref="B2" xr:uid="{00000000-0002-0000-0100-00000C000000}"/>
  </dataValidations>
  <hyperlinks>
    <hyperlink ref="G1" location="DOELEN!A1" tooltip="Selecteer om werkblad Doelen weer te geven" display="Goals" xr:uid="{00000000-0004-0000-0100-000000000000}"/>
    <hyperlink ref="H1" location="OEFENINGEN!A1" tooltip="Selecteer om werkblad Oefeningen weer te geven" display="Exercise" xr:uid="{00000000-0004-0000-0100-000001000000}"/>
  </hyperlinks>
  <printOptions horizontalCentered="1"/>
  <pageMargins left="0.4" right="0.4" top="0.4" bottom="0.4" header="0.3" footer="0.3"/>
  <pageSetup paperSize="9" scale="65" fitToHeight="0" orientation="portrait" r:id="rId1"/>
  <headerFooter differentFirst="1">
    <oddFooter>Page &amp;P of &amp;N</oddFooter>
  </headerFooter>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499984740745262"/>
    <pageSetUpPr autoPageBreaks="0" fitToPage="1"/>
  </sheetPr>
  <dimension ref="B1:G20"/>
  <sheetViews>
    <sheetView showGridLines="0" zoomScaleNormal="100" workbookViewId="0"/>
  </sheetViews>
  <sheetFormatPr defaultColWidth="9" defaultRowHeight="32.25" customHeight="1" x14ac:dyDescent="0.2"/>
  <cols>
    <col min="1" max="1" width="2.625" style="10" customWidth="1"/>
    <col min="2" max="2" width="13.75" style="10" customWidth="1"/>
    <col min="3" max="3" width="20.875" style="10" customWidth="1"/>
    <col min="4" max="4" width="26.5" style="10" customWidth="1"/>
    <col min="5" max="5" width="36.75" style="10" customWidth="1"/>
    <col min="6" max="7" width="12.625" style="10" customWidth="1"/>
    <col min="8" max="16384" width="9" style="10"/>
  </cols>
  <sheetData>
    <row r="1" spans="2:7" customFormat="1" ht="37.5" customHeight="1" x14ac:dyDescent="0.7">
      <c r="B1" s="23" t="s">
        <v>34</v>
      </c>
      <c r="C1" s="23"/>
      <c r="D1" s="23"/>
      <c r="E1" s="23"/>
      <c r="F1" s="25" t="s">
        <v>12</v>
      </c>
      <c r="G1" s="25" t="s">
        <v>24</v>
      </c>
    </row>
    <row r="2" spans="2:7" customFormat="1" ht="35.25" customHeight="1" x14ac:dyDescent="0.2">
      <c r="B2" s="14" t="str">
        <f>Ondertitel</f>
        <v>DIEET- EN OEFENINGENLOGBOEK</v>
      </c>
      <c r="F2" s="10"/>
      <c r="G2" s="10"/>
    </row>
    <row r="3" spans="2:7" ht="21" customHeight="1" x14ac:dyDescent="0.2">
      <c r="B3" s="26" t="s">
        <v>14</v>
      </c>
      <c r="C3" s="27" t="s">
        <v>35</v>
      </c>
      <c r="D3" s="27" t="s">
        <v>36</v>
      </c>
      <c r="E3" s="28" t="s">
        <v>27</v>
      </c>
    </row>
    <row r="4" spans="2:7" ht="32.25" customHeight="1" x14ac:dyDescent="0.2">
      <c r="B4" s="17">
        <f ca="1">Begindatum+4</f>
        <v>44907</v>
      </c>
      <c r="C4" s="21">
        <v>30</v>
      </c>
      <c r="D4" s="21">
        <v>120</v>
      </c>
      <c r="E4" s="9" t="s">
        <v>37</v>
      </c>
    </row>
    <row r="5" spans="2:7" ht="32.25" customHeight="1" x14ac:dyDescent="0.2">
      <c r="B5" s="17">
        <f ca="1">B4+1</f>
        <v>44908</v>
      </c>
      <c r="C5" s="21">
        <v>60</v>
      </c>
      <c r="D5" s="21">
        <v>180</v>
      </c>
      <c r="E5" s="9" t="s">
        <v>38</v>
      </c>
    </row>
    <row r="6" spans="2:7" ht="32.25" customHeight="1" x14ac:dyDescent="0.2">
      <c r="B6" s="17">
        <f t="shared" ref="B6:B20" ca="1" si="0">B5+1</f>
        <v>44909</v>
      </c>
      <c r="C6" s="21">
        <v>60</v>
      </c>
      <c r="D6" s="21">
        <v>350</v>
      </c>
      <c r="E6" s="9" t="s">
        <v>39</v>
      </c>
    </row>
    <row r="7" spans="2:7" ht="32.25" customHeight="1" x14ac:dyDescent="0.2">
      <c r="B7" s="17">
        <f t="shared" ca="1" si="0"/>
        <v>44910</v>
      </c>
      <c r="C7" s="21">
        <v>30</v>
      </c>
      <c r="D7" s="21">
        <v>150</v>
      </c>
      <c r="E7" s="9" t="s">
        <v>37</v>
      </c>
    </row>
    <row r="8" spans="2:7" ht="32.25" customHeight="1" x14ac:dyDescent="0.2">
      <c r="B8" s="17">
        <f ca="1">B7+1</f>
        <v>44911</v>
      </c>
      <c r="C8" s="21">
        <v>25</v>
      </c>
      <c r="D8" s="21">
        <v>125</v>
      </c>
      <c r="E8" s="9" t="s">
        <v>40</v>
      </c>
    </row>
    <row r="9" spans="2:7" ht="32.25" customHeight="1" x14ac:dyDescent="0.2">
      <c r="B9" s="17">
        <f t="shared" ca="1" si="0"/>
        <v>44912</v>
      </c>
      <c r="C9" s="21">
        <v>20</v>
      </c>
      <c r="D9" s="21">
        <v>285</v>
      </c>
      <c r="E9" s="9" t="s">
        <v>37</v>
      </c>
    </row>
    <row r="10" spans="2:7" ht="32.25" customHeight="1" x14ac:dyDescent="0.2">
      <c r="B10" s="17">
        <f t="shared" ca="1" si="0"/>
        <v>44913</v>
      </c>
      <c r="C10" s="21">
        <v>40</v>
      </c>
      <c r="D10" s="21">
        <v>205</v>
      </c>
      <c r="E10" s="9" t="s">
        <v>40</v>
      </c>
    </row>
    <row r="11" spans="2:7" ht="32.25" customHeight="1" x14ac:dyDescent="0.2">
      <c r="B11" s="17">
        <f t="shared" ca="1" si="0"/>
        <v>44914</v>
      </c>
      <c r="C11" s="21">
        <v>30</v>
      </c>
      <c r="D11" s="21">
        <v>335</v>
      </c>
      <c r="E11" s="9" t="s">
        <v>40</v>
      </c>
    </row>
    <row r="12" spans="2:7" ht="32.25" customHeight="1" x14ac:dyDescent="0.2">
      <c r="B12" s="17">
        <f t="shared" ca="1" si="0"/>
        <v>44915</v>
      </c>
      <c r="C12" s="21">
        <v>40</v>
      </c>
      <c r="D12" s="21">
        <v>175</v>
      </c>
      <c r="E12" s="9" t="s">
        <v>40</v>
      </c>
    </row>
    <row r="13" spans="2:7" ht="32.25" customHeight="1" x14ac:dyDescent="0.2">
      <c r="B13" s="17">
        <f t="shared" ca="1" si="0"/>
        <v>44916</v>
      </c>
      <c r="C13" s="21">
        <v>45</v>
      </c>
      <c r="D13" s="21">
        <v>325</v>
      </c>
      <c r="E13" s="9" t="s">
        <v>37</v>
      </c>
    </row>
    <row r="14" spans="2:7" ht="32.25" customHeight="1" x14ac:dyDescent="0.2">
      <c r="B14" s="17">
        <f t="shared" ca="1" si="0"/>
        <v>44917</v>
      </c>
      <c r="C14" s="21">
        <v>40</v>
      </c>
      <c r="D14" s="21">
        <v>270</v>
      </c>
      <c r="E14" s="9" t="s">
        <v>40</v>
      </c>
    </row>
    <row r="15" spans="2:7" ht="32.25" customHeight="1" x14ac:dyDescent="0.2">
      <c r="B15" s="17">
        <f t="shared" ca="1" si="0"/>
        <v>44918</v>
      </c>
      <c r="C15" s="21">
        <v>20</v>
      </c>
      <c r="D15" s="21">
        <v>295</v>
      </c>
      <c r="E15" s="9" t="s">
        <v>37</v>
      </c>
    </row>
    <row r="16" spans="2:7" ht="32.25" customHeight="1" x14ac:dyDescent="0.2">
      <c r="B16" s="17">
        <f t="shared" ca="1" si="0"/>
        <v>44919</v>
      </c>
      <c r="C16" s="21">
        <v>45</v>
      </c>
      <c r="D16" s="21">
        <v>350</v>
      </c>
      <c r="E16" s="9" t="s">
        <v>40</v>
      </c>
    </row>
    <row r="17" spans="2:5" ht="32.25" customHeight="1" x14ac:dyDescent="0.2">
      <c r="B17" s="17">
        <f t="shared" ca="1" si="0"/>
        <v>44920</v>
      </c>
      <c r="C17" s="21">
        <v>35</v>
      </c>
      <c r="D17" s="21">
        <v>320</v>
      </c>
      <c r="E17" s="9" t="s">
        <v>40</v>
      </c>
    </row>
    <row r="18" spans="2:5" ht="32.25" customHeight="1" x14ac:dyDescent="0.2">
      <c r="B18" s="17">
        <f t="shared" ca="1" si="0"/>
        <v>44921</v>
      </c>
      <c r="C18" s="21">
        <v>40</v>
      </c>
      <c r="D18" s="21">
        <v>290</v>
      </c>
      <c r="E18" s="9" t="s">
        <v>40</v>
      </c>
    </row>
    <row r="19" spans="2:5" ht="32.25" customHeight="1" x14ac:dyDescent="0.2">
      <c r="B19" s="17">
        <f ca="1">B18+1</f>
        <v>44922</v>
      </c>
      <c r="C19" s="21">
        <v>25</v>
      </c>
      <c r="D19" s="21">
        <v>265</v>
      </c>
      <c r="E19" s="9" t="s">
        <v>37</v>
      </c>
    </row>
    <row r="20" spans="2:5" ht="32.25" customHeight="1" x14ac:dyDescent="0.2">
      <c r="B20" s="17">
        <f t="shared" ca="1" si="0"/>
        <v>44923</v>
      </c>
      <c r="C20" s="21">
        <v>20</v>
      </c>
      <c r="D20" s="21">
        <v>195</v>
      </c>
      <c r="E20" s="9" t="s">
        <v>40</v>
      </c>
    </row>
  </sheetData>
  <dataValidations count="9">
    <dataValidation allowBlank="1" showInputMessage="1" showErrorMessage="1" prompt="Houd de oefeningen bij in dit werkblad. Voer oefeningengegevens in de tabel Oefeningen in. De gegevens van de afgelopen twee weken worden weergegeven in de grafiek Oefeningenanalyse in het werkblad Doelen" sqref="A1" xr:uid="{00000000-0002-0000-0200-000000000000}"/>
    <dataValidation allowBlank="1" showInputMessage="1" showErrorMessage="1" prompt="De titel van dit werkblad staat in deze cel. Selecteer cel F1 om naar het werkblad Dieet te navigeren en selecteer cel G1 om naar het werkblad Doelen te navigeren" sqref="B1" xr:uid="{00000000-0002-0000-0200-000001000000}"/>
    <dataValidation allowBlank="1" showInputMessage="1" showErrorMessage="1" prompt="De ondertitel van dit werkblad staat in deze cel. Voer oefeninggegevens in de onderstaande tabel in" sqref="B2" xr:uid="{00000000-0002-0000-0200-000002000000}"/>
    <dataValidation allowBlank="1" showInputMessage="1" showErrorMessage="1" prompt="Navigatiekoppeling naar werkblad Dieet" sqref="F1" xr:uid="{00000000-0002-0000-0200-000003000000}"/>
    <dataValidation allowBlank="1" showInputMessage="1" showErrorMessage="1" prompt="Navigatiekoppeling naar werkblad Doelen" sqref="G1" xr:uid="{00000000-0002-0000-0200-000004000000}"/>
    <dataValidation allowBlank="1" showInputMessage="1" showErrorMessage="1" prompt="Voer in deze kolom onder deze koptekst een datum in. Gebruik koptekstfilters om een specifieke vermelding te zoeken " sqref="B3" xr:uid="{00000000-0002-0000-0200-000005000000}"/>
    <dataValidation allowBlank="1" showInputMessage="1" showErrorMessage="1" prompt="Voer in deze kolom onder deze koptekst de duur in minuten in" sqref="C3" xr:uid="{00000000-0002-0000-0200-000006000000}"/>
    <dataValidation allowBlank="1" showInputMessage="1" showErrorMessage="1" prompt="Voer Verbrande calorieën in deze kolom in onder deze koptekst" sqref="D3" xr:uid="{00000000-0002-0000-0200-000007000000}"/>
    <dataValidation allowBlank="1" showInputMessage="1" showErrorMessage="1" prompt="Voer in deze kolom onder deze koptekst notities in" sqref="E3" xr:uid="{00000000-0002-0000-0200-000008000000}"/>
  </dataValidations>
  <hyperlinks>
    <hyperlink ref="F1" location="DIEET!A1" tooltip="Selecteer om werkblad Dieet weer te geven" display="Diet" xr:uid="{00000000-0004-0000-0200-000000000000}"/>
    <hyperlink ref="G1" location="DOELEN!A1" tooltip="Selecteer om werkblad Doelen weer te geven" display="Goals" xr:uid="{00000000-0004-0000-0200-000001000000}"/>
  </hyperlinks>
  <printOptions horizontalCentered="1"/>
  <pageMargins left="0.4" right="0.4" top="0.4" bottom="0.4" header="0.3" footer="0.3"/>
  <pageSetup paperSize="9" scale="69" fitToHeight="0" orientation="portrait" r:id="rId1"/>
  <headerFooter differentFirst="1">
    <oddFooter>Page &amp;P of &amp;N</oddFooter>
  </headerFooter>
  <drawing r:id="rId2"/>
  <tableParts count="1">
    <tablePart r:id="rId3"/>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sheetPr>
  <dimension ref="B2:J36"/>
  <sheetViews>
    <sheetView showGridLines="0" zoomScaleNormal="100" workbookViewId="0"/>
  </sheetViews>
  <sheetFormatPr defaultColWidth="9" defaultRowHeight="14.25" x14ac:dyDescent="0.2"/>
  <cols>
    <col min="1" max="1" width="1.625" customWidth="1"/>
    <col min="2" max="2" width="21.5" customWidth="1"/>
    <col min="3" max="3" width="2.875" customWidth="1"/>
    <col min="4" max="4" width="8.625" customWidth="1"/>
    <col min="5" max="5" width="4.625" customWidth="1"/>
    <col min="6" max="6" width="16.125" customWidth="1"/>
    <col min="7" max="7" width="25.875" customWidth="1"/>
    <col min="8" max="8" width="18.125" customWidth="1"/>
    <col min="9" max="9" width="12" customWidth="1"/>
    <col min="10" max="10" width="6.125" customWidth="1"/>
  </cols>
  <sheetData>
    <row r="2" spans="2:10" ht="27" x14ac:dyDescent="0.5">
      <c r="B2" s="37" t="s">
        <v>41</v>
      </c>
      <c r="C2" s="37"/>
      <c r="D2" s="37"/>
      <c r="E2" s="37"/>
      <c r="F2" s="37"/>
      <c r="G2" s="37"/>
      <c r="H2" s="37"/>
      <c r="I2" s="37"/>
      <c r="J2" s="37"/>
    </row>
    <row r="4" spans="2:10" ht="15" x14ac:dyDescent="0.2">
      <c r="B4" s="8" t="s">
        <v>42</v>
      </c>
      <c r="C4" s="8">
        <f>ROW(Dieet[[#Headers],[DATUM]])+1</f>
        <v>4</v>
      </c>
      <c r="D4" s="4" t="s">
        <v>14</v>
      </c>
      <c r="E4" s="4" t="s">
        <v>46</v>
      </c>
      <c r="F4" s="4" t="s">
        <v>26</v>
      </c>
      <c r="G4" s="4" t="s">
        <v>25</v>
      </c>
      <c r="H4" s="4" t="s">
        <v>23</v>
      </c>
      <c r="I4" s="4" t="s">
        <v>22</v>
      </c>
      <c r="J4" s="4" t="s">
        <v>47</v>
      </c>
    </row>
    <row r="5" spans="2:10" x14ac:dyDescent="0.2">
      <c r="B5" s="8" t="s">
        <v>43</v>
      </c>
      <c r="C5" s="8">
        <f ca="1">MATCH(9.99E+307,Dieet[DATUM])+DietRowStart-1</f>
        <v>19</v>
      </c>
      <c r="D5" s="5">
        <f ca="1">IFERROR(IF(INDEX(Dieet[],DietLastEnd-DietRowStart-J5,1)&lt;&gt;"",INDEX(Dieet[],DietLastEnd-DietRowStart-J5,1),""),"")</f>
        <v>44903</v>
      </c>
      <c r="E5" s="6" t="str">
        <f t="shared" ref="E5:E18" ca="1" si="0">UPPER(TEXT(D5,"DDD"))</f>
        <v>DO</v>
      </c>
      <c r="F5" s="6">
        <f ca="1">IFERROR((IF(INDEX(Dieet[],DietLastEnd-DietRowStart-J5,1)&lt;&gt;"",INDEX(Dieet[],DietLastEnd-DietRowStart-J5,7),NA())),NA())</f>
        <v>3.5</v>
      </c>
      <c r="G5" s="6">
        <f ca="1">IFERROR((IF(INDEX(Dieet[],DietLastEnd-DietRowStart-J5,1)&lt;&gt;"",INDEX(Dieet[],DietLastEnd-DietRowStart-J5,6),NA())),NA())</f>
        <v>18</v>
      </c>
      <c r="H5" s="6">
        <f ca="1">IFERROR((IF(INDEX(Dieet[],DietLastEnd-DietRowStart-J5,1)&lt;&gt;"",INDEX(Dieet[],DietLastEnd-DietRowStart-J5,5),NA())),NA())</f>
        <v>46</v>
      </c>
      <c r="I5" s="6">
        <f ca="1">IFERROR((IF(INDEX(Dieet[],DietLastEnd-DietRowStart-J5,1)&lt;&gt;"",INDEX(Dieet[],DietLastEnd-DietRowStart-J5,4),NA())),NA())</f>
        <v>283</v>
      </c>
      <c r="J5" s="6">
        <v>12</v>
      </c>
    </row>
    <row r="6" spans="2:10" x14ac:dyDescent="0.2">
      <c r="B6" s="3"/>
      <c r="C6" s="3"/>
      <c r="D6" s="5">
        <f ca="1">IFERROR(IF(INDEX(Dieet[],DietLastEnd-DietRowStart-J6,1)&lt;&gt;"",INDEX(Dieet[],DietLastEnd-DietRowStart-J6,1),""),"")</f>
        <v>44903</v>
      </c>
      <c r="E6" s="6" t="str">
        <f t="shared" ca="1" si="0"/>
        <v>DO</v>
      </c>
      <c r="F6" s="6">
        <f ca="1">IFERROR((IF(INDEX(Dieet[],DietLastEnd-DietRowStart-J6,1)&lt;&gt;"",INDEX(Dieet[],DietLastEnd-DietRowStart-J6,7),NA())),NA())</f>
        <v>25</v>
      </c>
      <c r="G6" s="6">
        <f ca="1">IFERROR((IF(INDEX(Dieet[],DietLastEnd-DietRowStart-J6,1)&lt;&gt;"",INDEX(Dieet[],DietLastEnd-DietRowStart-J6,6),NA())),NA())</f>
        <v>35</v>
      </c>
      <c r="H6" s="6">
        <f ca="1">IFERROR((IF(INDEX(Dieet[],DietLastEnd-DietRowStart-J6,1)&lt;&gt;"",INDEX(Dieet[],DietLastEnd-DietRowStart-J6,5),NA())),NA())</f>
        <v>42</v>
      </c>
      <c r="I6" s="6">
        <f ca="1">IFERROR((IF(INDEX(Dieet[],DietLastEnd-DietRowStart-J6,1)&lt;&gt;"",INDEX(Dieet[],DietLastEnd-DietRowStart-J6,4),NA())),NA())</f>
        <v>500</v>
      </c>
      <c r="J6" s="6">
        <v>11</v>
      </c>
    </row>
    <row r="7" spans="2:10" x14ac:dyDescent="0.2">
      <c r="B7" s="3"/>
      <c r="C7" s="3"/>
      <c r="D7" s="5">
        <f ca="1">IFERROR(IF(INDEX(Dieet[],DietLastEnd-DietRowStart-J7,1)&lt;&gt;"",INDEX(Dieet[],DietLastEnd-DietRowStart-J7,1),""),"")</f>
        <v>44904</v>
      </c>
      <c r="E7" s="6" t="str">
        <f t="shared" ca="1" si="0"/>
        <v>VR</v>
      </c>
      <c r="F7" s="6">
        <f ca="1">IFERROR((IF(INDEX(Dieet[],DietLastEnd-DietRowStart-J7,1)&lt;&gt;"",INDEX(Dieet[],DietLastEnd-DietRowStart-J7,7),NA())),NA())</f>
        <v>0</v>
      </c>
      <c r="G7" s="6">
        <f ca="1">IFERROR((IF(INDEX(Dieet[],DietLastEnd-DietRowStart-J7,1)&lt;&gt;"",INDEX(Dieet[],DietLastEnd-DietRowStart-J7,6),NA())),NA())</f>
        <v>0</v>
      </c>
      <c r="H7" s="6">
        <f ca="1">IFERROR((IF(INDEX(Dieet[],DietLastEnd-DietRowStart-J7,1)&lt;&gt;"",INDEX(Dieet[],DietLastEnd-DietRowStart-J7,5),NA())),NA())</f>
        <v>0</v>
      </c>
      <c r="I7" s="6">
        <f ca="1">IFERROR((IF(INDEX(Dieet[],DietLastEnd-DietRowStart-J7,1)&lt;&gt;"",INDEX(Dieet[],DietLastEnd-DietRowStart-J7,4),NA())),NA())</f>
        <v>1</v>
      </c>
      <c r="J7" s="6">
        <v>10</v>
      </c>
    </row>
    <row r="8" spans="2:10" x14ac:dyDescent="0.2">
      <c r="B8" s="3"/>
      <c r="C8" s="3"/>
      <c r="D8" s="5">
        <f ca="1">IFERROR(IF(INDEX(Dieet[],DietLastEnd-DietRowStart-J8,1)&lt;&gt;"",INDEX(Dieet[],DietLastEnd-DietRowStart-J8,1),""),"")</f>
        <v>44904</v>
      </c>
      <c r="E8" s="6" t="str">
        <f t="shared" ca="1" si="0"/>
        <v>VR</v>
      </c>
      <c r="F8" s="6">
        <f ca="1">IFERROR((IF(INDEX(Dieet[],DietLastEnd-DietRowStart-J8,1)&lt;&gt;"",INDEX(Dieet[],DietLastEnd-DietRowStart-J8,7),NA())),NA())</f>
        <v>10</v>
      </c>
      <c r="G8" s="6">
        <f ca="1">IFERROR((IF(INDEX(Dieet[],DietLastEnd-DietRowStart-J8,1)&lt;&gt;"",INDEX(Dieet[],DietLastEnd-DietRowStart-J8,6),NA())),NA())</f>
        <v>2</v>
      </c>
      <c r="H8" s="6">
        <f ca="1">IFERROR((IF(INDEX(Dieet[],DietLastEnd-DietRowStart-J8,1)&lt;&gt;"",INDEX(Dieet[],DietLastEnd-DietRowStart-J8,5),NA())),NA())</f>
        <v>10</v>
      </c>
      <c r="I8" s="6">
        <f ca="1">IFERROR((IF(INDEX(Dieet[],DietLastEnd-DietRowStart-J8,1)&lt;&gt;"",INDEX(Dieet[],DietLastEnd-DietRowStart-J8,4),NA())),NA())</f>
        <v>10</v>
      </c>
      <c r="J8" s="6">
        <v>9</v>
      </c>
    </row>
    <row r="9" spans="2:10" x14ac:dyDescent="0.2">
      <c r="B9" s="3"/>
      <c r="C9" s="3"/>
      <c r="D9" s="5">
        <f ca="1">IFERROR(IF(INDEX(Dieet[],DietLastEnd-DietRowStart-J9,1)&lt;&gt;"",INDEX(Dieet[],DietLastEnd-DietRowStart-J9,1),""),"")</f>
        <v>44904</v>
      </c>
      <c r="E9" s="6" t="str">
        <f t="shared" ca="1" si="0"/>
        <v>VR</v>
      </c>
      <c r="F9" s="6">
        <f ca="1">IFERROR((IF(INDEX(Dieet[],DietLastEnd-DietRowStart-J9,1)&lt;&gt;"",INDEX(Dieet[],DietLastEnd-DietRowStart-J9,7),NA())),NA())</f>
        <v>8</v>
      </c>
      <c r="G9" s="6">
        <f ca="1">IFERROR((IF(INDEX(Dieet[],DietLastEnd-DietRowStart-J9,1)&lt;&gt;"",INDEX(Dieet[],DietLastEnd-DietRowStart-J9,6),NA())),NA())</f>
        <v>3</v>
      </c>
      <c r="H9" s="6">
        <f ca="1">IFERROR((IF(INDEX(Dieet[],DietLastEnd-DietRowStart-J9,1)&lt;&gt;"",INDEX(Dieet[],DietLastEnd-DietRowStart-J9,5),NA())),NA())</f>
        <v>26</v>
      </c>
      <c r="I9" s="6">
        <f ca="1">IFERROR((IF(INDEX(Dieet[],DietLastEnd-DietRowStart-J9,1)&lt;&gt;"",INDEX(Dieet[],DietLastEnd-DietRowStart-J9,4),NA())),NA())</f>
        <v>189</v>
      </c>
      <c r="J9" s="6">
        <v>8</v>
      </c>
    </row>
    <row r="10" spans="2:10" x14ac:dyDescent="0.2">
      <c r="B10" s="3"/>
      <c r="C10" s="3"/>
      <c r="D10" s="5">
        <f ca="1">IFERROR(IF(INDEX(Dieet[],DietLastEnd-DietRowStart-J10,1)&lt;&gt;"",INDEX(Dieet[],DietLastEnd-DietRowStart-J10,1),""),"")</f>
        <v>44904</v>
      </c>
      <c r="E10" s="6" t="str">
        <f t="shared" ca="1" si="0"/>
        <v>VR</v>
      </c>
      <c r="F10" s="6">
        <f ca="1">IFERROR((IF(INDEX(Dieet[],DietLastEnd-DietRowStart-J10,1)&lt;&gt;"",INDEX(Dieet[],DietLastEnd-DietRowStart-J10,7),NA())),NA())</f>
        <v>21</v>
      </c>
      <c r="G10" s="6">
        <f ca="1">IFERROR((IF(INDEX(Dieet[],DietLastEnd-DietRowStart-J10,1)&lt;&gt;"",INDEX(Dieet[],DietLastEnd-DietRowStart-J10,6),NA())),NA())</f>
        <v>13.5</v>
      </c>
      <c r="H10" s="6">
        <f ca="1">IFERROR((IF(INDEX(Dieet[],DietLastEnd-DietRowStart-J10,1)&lt;&gt;"",INDEX(Dieet[],DietLastEnd-DietRowStart-J10,5),NA())),NA())</f>
        <v>62</v>
      </c>
      <c r="I10" s="6">
        <f ca="1">IFERROR((IF(INDEX(Dieet[],DietLastEnd-DietRowStart-J10,1)&lt;&gt;"",INDEX(Dieet[],DietLastEnd-DietRowStart-J10,4),NA())),NA())</f>
        <v>477</v>
      </c>
      <c r="J10" s="6">
        <v>7</v>
      </c>
    </row>
    <row r="11" spans="2:10" x14ac:dyDescent="0.2">
      <c r="B11" s="3"/>
      <c r="C11" s="3"/>
      <c r="D11" s="5">
        <f ca="1">IFERROR(IF(INDEX(Dieet[],DietLastEnd-DietRowStart-J11,1)&lt;&gt;"",INDEX(Dieet[],DietLastEnd-DietRowStart-J11,1),""),"")</f>
        <v>44905</v>
      </c>
      <c r="E11" s="6" t="str">
        <f t="shared" ca="1" si="0"/>
        <v>ZA</v>
      </c>
      <c r="F11" s="6">
        <f ca="1">IFERROR((IF(INDEX(Dieet[],DietLastEnd-DietRowStart-J11,1)&lt;&gt;"",INDEX(Dieet[],DietLastEnd-DietRowStart-J11,7),NA())),NA())</f>
        <v>0</v>
      </c>
      <c r="G11" s="6">
        <f ca="1">IFERROR((IF(INDEX(Dieet[],DietLastEnd-DietRowStart-J11,1)&lt;&gt;"",INDEX(Dieet[],DietLastEnd-DietRowStart-J11,6),NA())),NA())</f>
        <v>0</v>
      </c>
      <c r="H11" s="6">
        <f ca="1">IFERROR((IF(INDEX(Dieet[],DietLastEnd-DietRowStart-J11,1)&lt;&gt;"",INDEX(Dieet[],DietLastEnd-DietRowStart-J11,5),NA())),NA())</f>
        <v>0</v>
      </c>
      <c r="I11" s="6">
        <f ca="1">IFERROR((IF(INDEX(Dieet[],DietLastEnd-DietRowStart-J11,1)&lt;&gt;"",INDEX(Dieet[],DietLastEnd-DietRowStart-J11,4),NA())),NA())</f>
        <v>1</v>
      </c>
      <c r="J11" s="6">
        <v>6</v>
      </c>
    </row>
    <row r="12" spans="2:10" x14ac:dyDescent="0.2">
      <c r="B12" s="3"/>
      <c r="C12" s="3"/>
      <c r="D12" s="5">
        <f ca="1">IFERROR(IF(INDEX(Dieet[],DietLastEnd-DietRowStart-J12,1)&lt;&gt;"",INDEX(Dieet[],DietLastEnd-DietRowStart-J12,1),""),"")</f>
        <v>44905</v>
      </c>
      <c r="E12" s="6" t="str">
        <f t="shared" ca="1" si="0"/>
        <v>ZA</v>
      </c>
      <c r="F12" s="6">
        <f ca="1">IFERROR((IF(INDEX(Dieet[],DietLastEnd-DietRowStart-J12,1)&lt;&gt;"",INDEX(Dieet[],DietLastEnd-DietRowStart-J12,7),NA())),NA())</f>
        <v>1.5</v>
      </c>
      <c r="G12" s="6">
        <f ca="1">IFERROR((IF(INDEX(Dieet[],DietLastEnd-DietRowStart-J12,1)&lt;&gt;"",INDEX(Dieet[],DietLastEnd-DietRowStart-J12,6),NA())),NA())</f>
        <v>10</v>
      </c>
      <c r="H12" s="6">
        <f ca="1">IFERROR((IF(INDEX(Dieet[],DietLastEnd-DietRowStart-J12,1)&lt;&gt;"",INDEX(Dieet[],DietLastEnd-DietRowStart-J12,5),NA())),NA())</f>
        <v>48</v>
      </c>
      <c r="I12" s="6">
        <f ca="1">IFERROR((IF(INDEX(Dieet[],DietLastEnd-DietRowStart-J12,1)&lt;&gt;"",INDEX(Dieet[],DietLastEnd-DietRowStart-J12,4),NA())),NA())</f>
        <v>245</v>
      </c>
      <c r="J12" s="6">
        <v>5</v>
      </c>
    </row>
    <row r="13" spans="2:10" x14ac:dyDescent="0.2">
      <c r="B13" s="3"/>
      <c r="C13" s="3"/>
      <c r="D13" s="5">
        <f ca="1">IFERROR(IF(INDEX(Dieet[],DietLastEnd-DietRowStart-J13,1)&lt;&gt;"",INDEX(Dieet[],DietLastEnd-DietRowStart-J13,1),""),"")</f>
        <v>44905</v>
      </c>
      <c r="E13" s="6" t="str">
        <f t="shared" ca="1" si="0"/>
        <v>ZA</v>
      </c>
      <c r="F13" s="6">
        <f ca="1">IFERROR((IF(INDEX(Dieet[],DietLastEnd-DietRowStart-J13,1)&lt;&gt;"",INDEX(Dieet[],DietLastEnd-DietRowStart-J13,7),NA())),NA())</f>
        <v>5</v>
      </c>
      <c r="G13" s="6">
        <f ca="1">IFERROR((IF(INDEX(Dieet[],DietLastEnd-DietRowStart-J13,1)&lt;&gt;"",INDEX(Dieet[],DietLastEnd-DietRowStart-J13,6),NA())),NA())</f>
        <v>43</v>
      </c>
      <c r="H13" s="6">
        <f ca="1">IFERROR((IF(INDEX(Dieet[],DietLastEnd-DietRowStart-J13,1)&lt;&gt;"",INDEX(Dieet[],DietLastEnd-DietRowStart-J13,5),NA())),NA())</f>
        <v>11</v>
      </c>
      <c r="I13" s="6">
        <f ca="1">IFERROR((IF(INDEX(Dieet[],DietLastEnd-DietRowStart-J13,1)&lt;&gt;"",INDEX(Dieet[],DietLastEnd-DietRowStart-J13,4),NA())),NA())</f>
        <v>247</v>
      </c>
      <c r="J13" s="6">
        <v>4</v>
      </c>
    </row>
    <row r="14" spans="2:10" x14ac:dyDescent="0.2">
      <c r="B14" s="3"/>
      <c r="C14" s="3"/>
      <c r="D14" s="5">
        <f ca="1">IFERROR(IF(INDEX(Dieet[],DietLastEnd-DietRowStart-J14,1)&lt;&gt;"",INDEX(Dieet[],DietLastEnd-DietRowStart-J14,1),""),"")</f>
        <v>44905</v>
      </c>
      <c r="E14" s="6" t="str">
        <f t="shared" ca="1" si="0"/>
        <v>ZA</v>
      </c>
      <c r="F14" s="6">
        <f ca="1">IFERROR((IF(INDEX(Dieet[],DietLastEnd-DietRowStart-J14,1)&lt;&gt;"",INDEX(Dieet[],DietLastEnd-DietRowStart-J14,7),NA())),NA())</f>
        <v>22</v>
      </c>
      <c r="G14" s="6">
        <f ca="1">IFERROR((IF(INDEX(Dieet[],DietLastEnd-DietRowStart-J14,1)&lt;&gt;"",INDEX(Dieet[],DietLastEnd-DietRowStart-J14,6),NA())),NA())</f>
        <v>32</v>
      </c>
      <c r="H14" s="6">
        <f ca="1">IFERROR((IF(INDEX(Dieet[],DietLastEnd-DietRowStart-J14,1)&lt;&gt;"",INDEX(Dieet[],DietLastEnd-DietRowStart-J14,5),NA())),NA())</f>
        <v>64</v>
      </c>
      <c r="I14" s="6">
        <f ca="1">IFERROR((IF(INDEX(Dieet[],DietLastEnd-DietRowStart-J14,1)&lt;&gt;"",INDEX(Dieet[],DietLastEnd-DietRowStart-J14,4),NA())),NA())</f>
        <v>456</v>
      </c>
      <c r="J14" s="6">
        <v>3</v>
      </c>
    </row>
    <row r="15" spans="2:10" x14ac:dyDescent="0.2">
      <c r="B15" s="3"/>
      <c r="C15" s="3"/>
      <c r="D15" s="5">
        <f ca="1">IFERROR(IF(INDEX(Dieet[],DietLastEnd-DietRowStart-J15,1)&lt;&gt;"",INDEX(Dieet[],DietLastEnd-DietRowStart-J15,1),""),"")</f>
        <v>44906</v>
      </c>
      <c r="E15" s="6" t="str">
        <f t="shared" ca="1" si="0"/>
        <v>ZO</v>
      </c>
      <c r="F15" s="6">
        <f ca="1">IFERROR((IF(INDEX(Dieet[],DietLastEnd-DietRowStart-J15,1)&lt;&gt;"",INDEX(Dieet[],DietLastEnd-DietRowStart-J15,7),NA())),NA())</f>
        <v>10</v>
      </c>
      <c r="G15" s="6">
        <f ca="1">IFERROR((IF(INDEX(Dieet[],DietLastEnd-DietRowStart-J15,1)&lt;&gt;"",INDEX(Dieet[],DietLastEnd-DietRowStart-J15,6),NA())),NA())</f>
        <v>2</v>
      </c>
      <c r="H15" s="6">
        <f ca="1">IFERROR((IF(INDEX(Dieet[],DietLastEnd-DietRowStart-J15,1)&lt;&gt;"",INDEX(Dieet[],DietLastEnd-DietRowStart-J15,5),NA())),NA())</f>
        <v>10</v>
      </c>
      <c r="I15" s="6">
        <f ca="1">IFERROR((IF(INDEX(Dieet[],DietLastEnd-DietRowStart-J15,1)&lt;&gt;"",INDEX(Dieet[],DietLastEnd-DietRowStart-J15,4),NA())),NA())</f>
        <v>10</v>
      </c>
      <c r="J15" s="6">
        <v>2</v>
      </c>
    </row>
    <row r="16" spans="2:10" x14ac:dyDescent="0.2">
      <c r="B16" s="3"/>
      <c r="C16" s="3"/>
      <c r="D16" s="5">
        <f ca="1">IFERROR(IF(INDEX(Dieet[],DietLastEnd-DietRowStart-J16,1)&lt;&gt;"",INDEX(Dieet[],DietLastEnd-DietRowStart-J16,1),""),"")</f>
        <v>44906</v>
      </c>
      <c r="E16" s="6" t="str">
        <f t="shared" ca="1" si="0"/>
        <v>ZO</v>
      </c>
      <c r="F16" s="6">
        <f ca="1">IFERROR((IF(INDEX(Dieet[],DietLastEnd-DietRowStart-J16,1)&lt;&gt;"",INDEX(Dieet[],DietLastEnd-DietRowStart-J16,7),NA())),NA())</f>
        <v>5.51</v>
      </c>
      <c r="G16" s="6">
        <f ca="1">IFERROR((IF(INDEX(Dieet[],DietLastEnd-DietRowStart-J16,1)&lt;&gt;"",INDEX(Dieet[],DietLastEnd-DietRowStart-J16,6),NA())),NA())</f>
        <v>8.81</v>
      </c>
      <c r="H16" s="6">
        <f ca="1">IFERROR((IF(INDEX(Dieet[],DietLastEnd-DietRowStart-J16,1)&lt;&gt;"",INDEX(Dieet[],DietLastEnd-DietRowStart-J16,5),NA())),NA())</f>
        <v>12.36</v>
      </c>
      <c r="I16" s="6">
        <f ca="1">IFERROR((IF(INDEX(Dieet[],DietLastEnd-DietRowStart-J16,1)&lt;&gt;"",INDEX(Dieet[],DietLastEnd-DietRowStart-J16,4),NA())),NA())</f>
        <v>135</v>
      </c>
      <c r="J16" s="6">
        <v>1</v>
      </c>
    </row>
    <row r="17" spans="2:10" x14ac:dyDescent="0.2">
      <c r="B17" s="3"/>
      <c r="C17" s="3"/>
      <c r="D17" s="5">
        <f ca="1">IFERROR(IF(INDEX(Dieet[],DietLastEnd-DietRowStart-J17,1)&lt;&gt;"",INDEX(Dieet[],DietLastEnd-DietRowStart-J17,1),""),"")</f>
        <v>44906</v>
      </c>
      <c r="E17" s="6" t="str">
        <f t="shared" ca="1" si="0"/>
        <v>ZO</v>
      </c>
      <c r="F17" s="6">
        <f ca="1">IFERROR((IF(INDEX(Dieet[],DietLastEnd-DietRowStart-J17,1)&lt;&gt;"",INDEX(Dieet[],DietLastEnd-DietRowStart-J17,7),NA())),NA())</f>
        <v>15</v>
      </c>
      <c r="G17" s="6">
        <f ca="1">IFERROR((IF(INDEX(Dieet[],DietLastEnd-DietRowStart-J17,1)&lt;&gt;"",INDEX(Dieet[],DietLastEnd-DietRowStart-J17,6),NA())),NA())</f>
        <v>5.43</v>
      </c>
      <c r="H17" s="6">
        <f ca="1">IFERROR((IF(INDEX(Dieet[],DietLastEnd-DietRowStart-J17,1)&lt;&gt;"",INDEX(Dieet[],DietLastEnd-DietRowStart-J17,5),NA())),NA())</f>
        <v>7</v>
      </c>
      <c r="I17" s="6">
        <f ca="1">IFERROR((IF(INDEX(Dieet[],DietLastEnd-DietRowStart-J17,1)&lt;&gt;"",INDEX(Dieet[],DietLastEnd-DietRowStart-J17,4),NA())),NA())</f>
        <v>184</v>
      </c>
      <c r="J17" s="6">
        <v>0</v>
      </c>
    </row>
    <row r="18" spans="2:10" x14ac:dyDescent="0.2">
      <c r="B18" s="3"/>
      <c r="C18" s="3"/>
      <c r="D18" s="5">
        <f ca="1">IFERROR(IF(INDEX(Dieet[],DietLastEnd-DietRowStart-J18,1)&lt;&gt;"",INDEX(Dieet[],DietLastEnd-DietRowStart-J18,1)),"")</f>
        <v>44908</v>
      </c>
      <c r="E18" s="6" t="str">
        <f t="shared" ca="1" si="0"/>
        <v>DI</v>
      </c>
      <c r="F18" s="6">
        <f ca="1">IFERROR((IF(INDEX(Dieet[],DietLastEnd-DietRowStart-J18,1)&lt;&gt;"",INDEX(Dieet[],DietLastEnd-DietRowStart-J18,7),NA())),NA())</f>
        <v>21</v>
      </c>
      <c r="G18" s="6">
        <f ca="1">IFERROR((IF(INDEX(Dieet[],DietLastEnd-DietRowStart-J18,1)&lt;&gt;"",INDEX(Dieet[],DietLastEnd-DietRowStart-J18,6),NA())),NA())</f>
        <v>13.5</v>
      </c>
      <c r="H18" s="6">
        <f ca="1">IFERROR((IF(INDEX(Dieet[],DietLastEnd-DietRowStart-J18,1)&lt;&gt;"",INDEX(Dieet[],DietLastEnd-DietRowStart-J18,5),NA())),NA())</f>
        <v>62</v>
      </c>
      <c r="I18" s="6">
        <f ca="1">IFERROR((IF(INDEX(Dieet[],DietLastEnd-DietRowStart-J18,1)&lt;&gt;"",INDEX(Dieet[],DietLastEnd-DietRowStart-J18,4),NA())),NA())</f>
        <v>477</v>
      </c>
      <c r="J18" s="6">
        <v>-1</v>
      </c>
    </row>
    <row r="20" spans="2:10" ht="27" x14ac:dyDescent="0.5">
      <c r="B20" s="37" t="s">
        <v>44</v>
      </c>
      <c r="C20" s="37"/>
      <c r="D20" s="37"/>
      <c r="E20" s="37"/>
      <c r="F20" s="37"/>
      <c r="G20" s="37"/>
      <c r="H20" s="37"/>
      <c r="I20" s="37"/>
      <c r="J20" s="37"/>
    </row>
    <row r="22" spans="2:10" ht="15" x14ac:dyDescent="0.2">
      <c r="B22" s="8" t="s">
        <v>42</v>
      </c>
      <c r="C22" s="8">
        <f>ROW(Oefeningen[[#Headers],[DATUM]])+1</f>
        <v>4</v>
      </c>
      <c r="D22" s="4" t="s">
        <v>14</v>
      </c>
      <c r="E22" s="4" t="s">
        <v>46</v>
      </c>
      <c r="F22" s="4" t="s">
        <v>35</v>
      </c>
      <c r="G22" s="4" t="s">
        <v>36</v>
      </c>
      <c r="H22" s="4" t="s">
        <v>47</v>
      </c>
    </row>
    <row r="23" spans="2:10" x14ac:dyDescent="0.2">
      <c r="B23" s="8" t="s">
        <v>45</v>
      </c>
      <c r="C23" s="8">
        <f ca="1">MATCH(9.99E+307,Oefeningen[DATUM])+ExerciseRowStart-1</f>
        <v>20</v>
      </c>
      <c r="D23" s="7">
        <f ca="1">IFERROR(IF(INDEX(Oefeningen[],ExerciseLastEnd-ExerciseRowStart-H23,1)&lt;&gt;"",INDEX(Oefeningen[],ExerciseLastEnd-ExerciseRowStart-H23,1)),"")</f>
        <v>44923</v>
      </c>
      <c r="E23" s="6" t="str">
        <f t="shared" ref="E23:E36" ca="1" si="1">UPPER(TEXT(D23,"DDD"))</f>
        <v>WO</v>
      </c>
      <c r="F23" s="15">
        <f ca="1">IFERROR((IF(INDEX(Oefeningen[],ExerciseLastEnd-ExerciseRowStart-H23,1)&lt;&gt;"",INDEX(Oefeningen[],ExerciseLastEnd-ExerciseRowStart-H23,2),0)),0)</f>
        <v>20</v>
      </c>
      <c r="G23" s="15">
        <f ca="1">IFERROR((IF(INDEX(Oefeningen[],ExerciseLastEnd-ExerciseRowStart-H23,2)&lt;&gt;"",INDEX(Oefeningen[],ExerciseLastEnd-ExerciseRowStart-H23,3),0)),0)</f>
        <v>195</v>
      </c>
      <c r="H23" s="6">
        <v>-1</v>
      </c>
    </row>
    <row r="24" spans="2:10" x14ac:dyDescent="0.2">
      <c r="B24" s="3"/>
      <c r="C24" s="3"/>
      <c r="D24" s="7">
        <f ca="1">IFERROR(IF(INDEX(Oefeningen[],ExerciseLastEnd-ExerciseRowStart-H24,1)&lt;&gt;"",INDEX(Oefeningen[],ExerciseLastEnd-ExerciseRowStart-H24,1)),"")</f>
        <v>44922</v>
      </c>
      <c r="E24" s="6" t="str">
        <f t="shared" ca="1" si="1"/>
        <v>DI</v>
      </c>
      <c r="F24" s="15">
        <f ca="1">IFERROR((IF(INDEX(Oefeningen[],ExerciseLastEnd-ExerciseRowStart-H24,1)&lt;&gt;"",INDEX(Oefeningen[],ExerciseLastEnd-ExerciseRowStart-H24,2),0)),0)</f>
        <v>25</v>
      </c>
      <c r="G24" s="15">
        <f ca="1">IFERROR((IF(INDEX(Oefeningen[],ExerciseLastEnd-ExerciseRowStart-H24,2)&lt;&gt;"",INDEX(Oefeningen[],ExerciseLastEnd-ExerciseRowStart-H24,3),0)),0)</f>
        <v>265</v>
      </c>
      <c r="H24" s="6">
        <v>0</v>
      </c>
    </row>
    <row r="25" spans="2:10" x14ac:dyDescent="0.2">
      <c r="B25" s="3"/>
      <c r="C25" s="3"/>
      <c r="D25" s="7">
        <f ca="1">IFERROR(IF(INDEX(Oefeningen[],ExerciseLastEnd-ExerciseRowStart-H25,1)&lt;&gt;"",INDEX(Oefeningen[],ExerciseLastEnd-ExerciseRowStart-H25,1)),"")</f>
        <v>44921</v>
      </c>
      <c r="E25" s="6" t="str">
        <f t="shared" ca="1" si="1"/>
        <v>MA</v>
      </c>
      <c r="F25" s="15">
        <f ca="1">IFERROR((IF(INDEX(Oefeningen[],ExerciseLastEnd-ExerciseRowStart-H25,1)&lt;&gt;"",INDEX(Oefeningen[],ExerciseLastEnd-ExerciseRowStart-H25,2),0)),0)</f>
        <v>40</v>
      </c>
      <c r="G25" s="15">
        <f ca="1">IFERROR((IF(INDEX(Oefeningen[],ExerciseLastEnd-ExerciseRowStart-H25,2)&lt;&gt;"",INDEX(Oefeningen[],ExerciseLastEnd-ExerciseRowStart-H25,3),0)),0)</f>
        <v>290</v>
      </c>
      <c r="H25" s="6">
        <v>1</v>
      </c>
    </row>
    <row r="26" spans="2:10" x14ac:dyDescent="0.2">
      <c r="B26" s="3"/>
      <c r="C26" s="3"/>
      <c r="D26" s="7">
        <f ca="1">IFERROR(IF(INDEX(Oefeningen[],ExerciseLastEnd-ExerciseRowStart-H26,1)&lt;&gt;"",INDEX(Oefeningen[],ExerciseLastEnd-ExerciseRowStart-H26,1)),"")</f>
        <v>44920</v>
      </c>
      <c r="E26" s="6" t="str">
        <f t="shared" ca="1" si="1"/>
        <v>ZO</v>
      </c>
      <c r="F26" s="15">
        <f ca="1">IFERROR((IF(INDEX(Oefeningen[],ExerciseLastEnd-ExerciseRowStart-H26,1)&lt;&gt;"",INDEX(Oefeningen[],ExerciseLastEnd-ExerciseRowStart-H26,2),0)),0)</f>
        <v>35</v>
      </c>
      <c r="G26" s="15">
        <f ca="1">IFERROR((IF(INDEX(Oefeningen[],ExerciseLastEnd-ExerciseRowStart-H26,2)&lt;&gt;"",INDEX(Oefeningen[],ExerciseLastEnd-ExerciseRowStart-H26,3),0)),0)</f>
        <v>320</v>
      </c>
      <c r="H26" s="6">
        <v>2</v>
      </c>
    </row>
    <row r="27" spans="2:10" x14ac:dyDescent="0.2">
      <c r="B27" s="3"/>
      <c r="C27" s="3"/>
      <c r="D27" s="7">
        <f ca="1">IFERROR(IF(INDEX(Oefeningen[],ExerciseLastEnd-ExerciseRowStart-H27,1)&lt;&gt;"",INDEX(Oefeningen[],ExerciseLastEnd-ExerciseRowStart-H27,1)),"")</f>
        <v>44919</v>
      </c>
      <c r="E27" s="6" t="str">
        <f t="shared" ca="1" si="1"/>
        <v>ZA</v>
      </c>
      <c r="F27" s="15">
        <f ca="1">IFERROR((IF(INDEX(Oefeningen[],ExerciseLastEnd-ExerciseRowStart-H27,1)&lt;&gt;"",INDEX(Oefeningen[],ExerciseLastEnd-ExerciseRowStart-H27,2),0)),0)</f>
        <v>45</v>
      </c>
      <c r="G27" s="15">
        <f ca="1">IFERROR((IF(INDEX(Oefeningen[],ExerciseLastEnd-ExerciseRowStart-H27,2)&lt;&gt;"",INDEX(Oefeningen[],ExerciseLastEnd-ExerciseRowStart-H27,3),0)),0)</f>
        <v>350</v>
      </c>
      <c r="H27" s="6">
        <v>3</v>
      </c>
    </row>
    <row r="28" spans="2:10" x14ac:dyDescent="0.2">
      <c r="B28" s="3"/>
      <c r="C28" s="3"/>
      <c r="D28" s="7">
        <f ca="1">IFERROR(IF(INDEX(Oefeningen[],ExerciseLastEnd-ExerciseRowStart-H28,1)&lt;&gt;"",INDEX(Oefeningen[],ExerciseLastEnd-ExerciseRowStart-H28,1)),"")</f>
        <v>44918</v>
      </c>
      <c r="E28" s="6" t="str">
        <f t="shared" ca="1" si="1"/>
        <v>VR</v>
      </c>
      <c r="F28" s="15">
        <f ca="1">IFERROR((IF(INDEX(Oefeningen[],ExerciseLastEnd-ExerciseRowStart-H28,1)&lt;&gt;"",INDEX(Oefeningen[],ExerciseLastEnd-ExerciseRowStart-H28,2),0)),0)</f>
        <v>20</v>
      </c>
      <c r="G28" s="15">
        <f ca="1">IFERROR((IF(INDEX(Oefeningen[],ExerciseLastEnd-ExerciseRowStart-H28,2)&lt;&gt;"",INDEX(Oefeningen[],ExerciseLastEnd-ExerciseRowStart-H28,3),0)),0)</f>
        <v>295</v>
      </c>
      <c r="H28" s="6">
        <v>4</v>
      </c>
    </row>
    <row r="29" spans="2:10" x14ac:dyDescent="0.2">
      <c r="B29" s="3"/>
      <c r="C29" s="3"/>
      <c r="D29" s="7">
        <f ca="1">IFERROR(IF(INDEX(Oefeningen[],ExerciseLastEnd-ExerciseRowStart-H29,1)&lt;&gt;"",INDEX(Oefeningen[],ExerciseLastEnd-ExerciseRowStart-H29,1)),"")</f>
        <v>44917</v>
      </c>
      <c r="E29" s="6" t="str">
        <f t="shared" ca="1" si="1"/>
        <v>DO</v>
      </c>
      <c r="F29" s="15">
        <f ca="1">IFERROR((IF(INDEX(Oefeningen[],ExerciseLastEnd-ExerciseRowStart-H29,1)&lt;&gt;"",INDEX(Oefeningen[],ExerciseLastEnd-ExerciseRowStart-H29,2),0)),0)</f>
        <v>40</v>
      </c>
      <c r="G29" s="15">
        <f ca="1">IFERROR((IF(INDEX(Oefeningen[],ExerciseLastEnd-ExerciseRowStart-H29,2)&lt;&gt;"",INDEX(Oefeningen[],ExerciseLastEnd-ExerciseRowStart-H29,3),0)),0)</f>
        <v>270</v>
      </c>
      <c r="H29" s="6">
        <v>5</v>
      </c>
    </row>
    <row r="30" spans="2:10" x14ac:dyDescent="0.2">
      <c r="B30" s="3"/>
      <c r="C30" s="3"/>
      <c r="D30" s="7">
        <f ca="1">IFERROR(IF(INDEX(Oefeningen[],ExerciseLastEnd-ExerciseRowStart-H30,1)&lt;&gt;"",INDEX(Oefeningen[],ExerciseLastEnd-ExerciseRowStart-H30,1)),"")</f>
        <v>44916</v>
      </c>
      <c r="E30" s="6" t="str">
        <f t="shared" ca="1" si="1"/>
        <v>WO</v>
      </c>
      <c r="F30" s="15">
        <f ca="1">IFERROR((IF(INDEX(Oefeningen[],ExerciseLastEnd-ExerciseRowStart-H30,1)&lt;&gt;"",INDEX(Oefeningen[],ExerciseLastEnd-ExerciseRowStart-H30,2),0)),0)</f>
        <v>45</v>
      </c>
      <c r="G30" s="15">
        <f ca="1">IFERROR((IF(INDEX(Oefeningen[],ExerciseLastEnd-ExerciseRowStart-H30,2)&lt;&gt;"",INDEX(Oefeningen[],ExerciseLastEnd-ExerciseRowStart-H30,3),0)),0)</f>
        <v>325</v>
      </c>
      <c r="H30" s="6">
        <v>6</v>
      </c>
    </row>
    <row r="31" spans="2:10" x14ac:dyDescent="0.2">
      <c r="B31" s="3"/>
      <c r="C31" s="3"/>
      <c r="D31" s="7">
        <f ca="1">IFERROR(IF(INDEX(Oefeningen[],ExerciseLastEnd-ExerciseRowStart-H31,1)&lt;&gt;"",INDEX(Oefeningen[],ExerciseLastEnd-ExerciseRowStart-H31,1)),"")</f>
        <v>44915</v>
      </c>
      <c r="E31" s="6" t="str">
        <f t="shared" ca="1" si="1"/>
        <v>DI</v>
      </c>
      <c r="F31" s="15">
        <f ca="1">IFERROR((IF(INDEX(Oefeningen[],ExerciseLastEnd-ExerciseRowStart-H31,1)&lt;&gt;"",INDEX(Oefeningen[],ExerciseLastEnd-ExerciseRowStart-H31,2),0)),0)</f>
        <v>40</v>
      </c>
      <c r="G31" s="15">
        <f ca="1">IFERROR((IF(INDEX(Oefeningen[],ExerciseLastEnd-ExerciseRowStart-H31,2)&lt;&gt;"",INDEX(Oefeningen[],ExerciseLastEnd-ExerciseRowStart-H31,3),0)),0)</f>
        <v>175</v>
      </c>
      <c r="H31" s="6">
        <v>7</v>
      </c>
    </row>
    <row r="32" spans="2:10" x14ac:dyDescent="0.2">
      <c r="B32" s="3"/>
      <c r="C32" s="3"/>
      <c r="D32" s="7">
        <f ca="1">IFERROR(IF(INDEX(Oefeningen[],ExerciseLastEnd-ExerciseRowStart-H32,1)&lt;&gt;"",INDEX(Oefeningen[],ExerciseLastEnd-ExerciseRowStart-H32,1)),"")</f>
        <v>44914</v>
      </c>
      <c r="E32" s="6" t="str">
        <f t="shared" ca="1" si="1"/>
        <v>MA</v>
      </c>
      <c r="F32" s="15">
        <f ca="1">IFERROR((IF(INDEX(Oefeningen[],ExerciseLastEnd-ExerciseRowStart-H32,1)&lt;&gt;"",INDEX(Oefeningen[],ExerciseLastEnd-ExerciseRowStart-H32,2),0)),0)</f>
        <v>30</v>
      </c>
      <c r="G32" s="15">
        <f ca="1">IFERROR((IF(INDEX(Oefeningen[],ExerciseLastEnd-ExerciseRowStart-H32,2)&lt;&gt;"",INDEX(Oefeningen[],ExerciseLastEnd-ExerciseRowStart-H32,3),0)),0)</f>
        <v>335</v>
      </c>
      <c r="H32" s="6">
        <v>8</v>
      </c>
    </row>
    <row r="33" spans="2:8" x14ac:dyDescent="0.2">
      <c r="B33" s="3"/>
      <c r="C33" s="3"/>
      <c r="D33" s="7">
        <f ca="1">IFERROR(IF(INDEX(Oefeningen[],ExerciseLastEnd-ExerciseRowStart-H33,1)&lt;&gt;"",INDEX(Oefeningen[],ExerciseLastEnd-ExerciseRowStart-H33,1)),"")</f>
        <v>44913</v>
      </c>
      <c r="E33" s="6" t="str">
        <f t="shared" ca="1" si="1"/>
        <v>ZO</v>
      </c>
      <c r="F33" s="15">
        <f ca="1">IFERROR((IF(INDEX(Oefeningen[],ExerciseLastEnd-ExerciseRowStart-H33,1)&lt;&gt;"",INDEX(Oefeningen[],ExerciseLastEnd-ExerciseRowStart-H33,2),0)),0)</f>
        <v>40</v>
      </c>
      <c r="G33" s="15">
        <f ca="1">IFERROR((IF(INDEX(Oefeningen[],ExerciseLastEnd-ExerciseRowStart-H33,2)&lt;&gt;"",INDEX(Oefeningen[],ExerciseLastEnd-ExerciseRowStart-H33,3),0)),0)</f>
        <v>205</v>
      </c>
      <c r="H33" s="6">
        <v>9</v>
      </c>
    </row>
    <row r="34" spans="2:8" x14ac:dyDescent="0.2">
      <c r="B34" s="3"/>
      <c r="C34" s="3"/>
      <c r="D34" s="7">
        <f ca="1">IFERROR(IF(INDEX(Oefeningen[],ExerciseLastEnd-ExerciseRowStart-H34,1)&lt;&gt;"",INDEX(Oefeningen[],ExerciseLastEnd-ExerciseRowStart-H34,1)),"")</f>
        <v>44912</v>
      </c>
      <c r="E34" s="6" t="str">
        <f t="shared" ca="1" si="1"/>
        <v>ZA</v>
      </c>
      <c r="F34" s="15">
        <f ca="1">IFERROR((IF(INDEX(Oefeningen[],ExerciseLastEnd-ExerciseRowStart-H34,1)&lt;&gt;"",INDEX(Oefeningen[],ExerciseLastEnd-ExerciseRowStart-H34,2),0)),0)</f>
        <v>20</v>
      </c>
      <c r="G34" s="15">
        <f ca="1">IFERROR((IF(INDEX(Oefeningen[],ExerciseLastEnd-ExerciseRowStart-H34,2)&lt;&gt;"",INDEX(Oefeningen[],ExerciseLastEnd-ExerciseRowStart-H34,3),0)),0)</f>
        <v>285</v>
      </c>
      <c r="H34" s="6">
        <v>10</v>
      </c>
    </row>
    <row r="35" spans="2:8" x14ac:dyDescent="0.2">
      <c r="B35" s="3"/>
      <c r="C35" s="3"/>
      <c r="D35" s="7">
        <f ca="1">IFERROR(IF(INDEX(Oefeningen[],ExerciseLastEnd-ExerciseRowStart-H35,1)&lt;&gt;"",INDEX(Oefeningen[],ExerciseLastEnd-ExerciseRowStart-H35,1)),"")</f>
        <v>44911</v>
      </c>
      <c r="E35" s="6" t="str">
        <f t="shared" ca="1" si="1"/>
        <v>VR</v>
      </c>
      <c r="F35" s="15">
        <f ca="1">IFERROR((IF(INDEX(Oefeningen[],ExerciseLastEnd-ExerciseRowStart-H35,1)&lt;&gt;"",INDEX(Oefeningen[],ExerciseLastEnd-ExerciseRowStart-H35,2),0)),0)</f>
        <v>25</v>
      </c>
      <c r="G35" s="15">
        <f ca="1">IFERROR((IF(INDEX(Oefeningen[],ExerciseLastEnd-ExerciseRowStart-H35,2)&lt;&gt;"",INDEX(Oefeningen[],ExerciseLastEnd-ExerciseRowStart-H35,3),0)),0)</f>
        <v>125</v>
      </c>
      <c r="H35" s="6">
        <v>11</v>
      </c>
    </row>
    <row r="36" spans="2:8" x14ac:dyDescent="0.2">
      <c r="B36" s="3"/>
      <c r="C36" s="3"/>
      <c r="D36" s="7">
        <f ca="1">IFERROR(IF(INDEX(Oefeningen[],ExerciseLastEnd-ExerciseRowStart-H36,1)&lt;&gt;"",INDEX(Oefeningen[],ExerciseLastEnd-ExerciseRowStart-H36,1)),"")</f>
        <v>44910</v>
      </c>
      <c r="E36" s="6" t="str">
        <f t="shared" ca="1" si="1"/>
        <v>DO</v>
      </c>
      <c r="F36" s="15">
        <f ca="1">IFERROR((IF(INDEX(Oefeningen[],ExerciseLastEnd-ExerciseRowStart-H36,1)&lt;&gt;"",INDEX(Oefeningen[],ExerciseLastEnd-ExerciseRowStart-H36,2),0)),0)</f>
        <v>30</v>
      </c>
      <c r="G36" s="15">
        <f ca="1">IFERROR((IF(INDEX(Oefeningen[],ExerciseLastEnd-ExerciseRowStart-H36,2)&lt;&gt;"",INDEX(Oefeningen[],ExerciseLastEnd-ExerciseRowStart-H36,3),0)),0)</f>
        <v>150</v>
      </c>
      <c r="H36" s="6">
        <v>12</v>
      </c>
    </row>
  </sheetData>
  <dataConsolidate>
    <dataRefs count="1">
      <dataRef ref="F23:G36" sheet="Chart Calculations" r:id="rId1"/>
    </dataRefs>
  </dataConsolidate>
  <mergeCells count="2">
    <mergeCell ref="B2:J2"/>
    <mergeCell ref="B20:J20"/>
  </mergeCells>
  <pageMargins left="0.7" right="0.7" top="0.75" bottom="0.75" header="0.3" footer="0.3"/>
  <pageSetup paperSize="9" scale="98" orientation="portrait" r:id="rId2"/>
  <colBreaks count="1" manualBreakCount="1">
    <brk id="7" max="1048575" man="1"/>
  </colBreak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3.xml><?xml version="1.0" encoding="utf-8"?>
<ds:datastoreItem xmlns:ds="http://schemas.openxmlformats.org/officeDocument/2006/customXml" ds:itemID="{895B48FC-EF4F-4024-B209-E229FB20C0E1}">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2.xml><?xml version="1.0" encoding="utf-8"?>
<ds:datastoreItem xmlns:ds="http://schemas.openxmlformats.org/officeDocument/2006/customXml" ds:itemID="{AB21420A-4373-4636-9911-EC8F32B5E7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1.xml><?xml version="1.0" encoding="utf-8"?>
<ds:datastoreItem xmlns:ds="http://schemas.openxmlformats.org/officeDocument/2006/customXml" ds:itemID="{DDB1D2CD-1D37-42DA-9868-A7124AFFF84E}">
  <ds:schemaRefs>
    <ds:schemaRef ds:uri="http://schemas.microsoft.com/sharepoint/v3/contenttype/forms"/>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emplate>TM04036851</ap:Template>
  <ap:DocSecurity>0</ap:DocSecurity>
  <ap:ScaleCrop>false</ap:ScaleCrop>
  <ap:HeadingPairs>
    <vt:vector baseType="variant" size="4">
      <vt:variant>
        <vt:lpstr>Werkbladen</vt:lpstr>
      </vt:variant>
      <vt:variant>
        <vt:i4>4</vt:i4>
      </vt:variant>
      <vt:variant>
        <vt:lpstr>Benoemde bereiken</vt:lpstr>
      </vt:variant>
      <vt:variant>
        <vt:i4>20</vt:i4>
      </vt:variant>
    </vt:vector>
  </ap:HeadingPairs>
  <ap:TitlesOfParts>
    <vt:vector baseType="lpstr" size="24">
      <vt:lpstr>DOELEN</vt:lpstr>
      <vt:lpstr>DIEET</vt:lpstr>
      <vt:lpstr>OEFENINGEN</vt:lpstr>
      <vt:lpstr>Grafiekberekeningen</vt:lpstr>
      <vt:lpstr>DOELEN!Afdrukbereik</vt:lpstr>
      <vt:lpstr>DIEET!Afdruktitels</vt:lpstr>
      <vt:lpstr>OEFENINGEN!Afdruktitels</vt:lpstr>
      <vt:lpstr>Begindatum</vt:lpstr>
      <vt:lpstr>Begingewicht</vt:lpstr>
      <vt:lpstr>ColumnTitle2</vt:lpstr>
      <vt:lpstr>ColumnTitle3</vt:lpstr>
      <vt:lpstr>DietLastEnd</vt:lpstr>
      <vt:lpstr>DietPeriod</vt:lpstr>
      <vt:lpstr>DietRowStart</vt:lpstr>
      <vt:lpstr>Einddatum</vt:lpstr>
      <vt:lpstr>Eindgewicht</vt:lpstr>
      <vt:lpstr>ExerciseDateRange</vt:lpstr>
      <vt:lpstr>ExerciseLastEnd</vt:lpstr>
      <vt:lpstr>ExercisePeriod</vt:lpstr>
      <vt:lpstr>ExerciseRowStart</vt:lpstr>
      <vt:lpstr>LossPerDay</vt:lpstr>
      <vt:lpstr>Ondertitel</vt:lpstr>
      <vt:lpstr>PlanDays</vt:lpstr>
      <vt:lpstr>WeightGoal</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2022-11-06T06:50:33Z</dcterms:created>
  <dcterms:modified xsi:type="dcterms:W3CDTF">2022-12-08T06:36:40Z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