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2"/>
  <workbookPr filterPrivacy="1" codeName="ThisWorkbook"/>
  <xr:revisionPtr revIDLastSave="0" documentId="13_ncr:20001_{09850612-7E2D-45DA-ACB4-834C8EAF5DBA}" xr6:coauthVersionLast="47" xr6:coauthVersionMax="47" xr10:uidLastSave="{00000000-0000-0000-0000-000000000000}"/>
  <bookViews>
    <workbookView xWindow="-120" yWindow="-120" windowWidth="28950" windowHeight="15870" xr2:uid="{00000000-000D-0000-FFFF-FFFF00000000}"/>
  </bookViews>
  <sheets>
    <sheet name="Overzicht maandelijks budget" sheetId="1" r:id="rId1"/>
    <sheet name="Inkomsten" sheetId="3" r:id="rId2"/>
    <sheet name="Uitgaven personeel" sheetId="4" r:id="rId3"/>
    <sheet name="Operationele kosten" sheetId="5" r:id="rId4"/>
  </sheets>
  <definedNames>
    <definedName name="_xlnm._FilterDatabase" localSheetId="1" hidden="1">Inkomsten!#REF!</definedName>
    <definedName name="_xlnm._FilterDatabase" localSheetId="3" hidden="1">'Operationele kosten'!#REF!</definedName>
    <definedName name="_xlnm._FilterDatabase" localSheetId="0" hidden="1">Inkomsten!#REF!</definedName>
    <definedName name="_xlnm._FilterDatabase" localSheetId="2" hidden="1">'Uitgaven personeel'!#REF!</definedName>
    <definedName name="_xlnm.Print_Titles" localSheetId="1">Inkomsten!$4:$4</definedName>
    <definedName name="_xlnm.Print_Titles" localSheetId="3">'Operationele kosten'!$4:$4</definedName>
    <definedName name="_xlnm.Print_Titles" localSheetId="2">'Uitgaven personeel'!$4:$4</definedName>
    <definedName name="BUDGET_Title">'Overzicht maandelijks budget'!$B$2</definedName>
    <definedName name="ColumnTitle1">Totalen[[#Headers],[BUDGETTOTALEN]]</definedName>
    <definedName name="COMPANY_NAME">'Overzicht maandelijks budget'!$B$1</definedName>
    <definedName name="Titel4">OperatingExpenses[[#Headers],[OPERATIONELE UITGAVEN]]</definedName>
    <definedName name="Title1">Top5Expenses[[#Headers],[ONKOSTEN]]</definedName>
    <definedName name="Title2">Inkomsten[[#Headers],[INKOMSTEN]]</definedName>
    <definedName name="Title3">PersonnelExpenses[[#Headers],[UITGAVEN VOOR PERSONEEL]]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2" i="1"/>
  <c r="D13" i="1"/>
  <c r="D14" i="1"/>
  <c r="D15" i="1"/>
  <c r="D16" i="1"/>
  <c r="D12" i="1"/>
  <c r="B2" i="3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D8" i="4"/>
  <c r="D6" i="1" s="1"/>
  <c r="C8" i="4"/>
  <c r="F7" i="4"/>
  <c r="E7" i="4"/>
  <c r="F6" i="4"/>
  <c r="E6" i="4"/>
  <c r="F5" i="4"/>
  <c r="E5" i="4"/>
  <c r="B1" i="4"/>
  <c r="C16" i="1" l="1"/>
  <c r="B16" i="1" s="1"/>
  <c r="C15" i="1"/>
  <c r="B15" i="1" s="1"/>
  <c r="C13" i="1"/>
  <c r="B13" i="1" s="1"/>
  <c r="C12" i="1"/>
  <c r="B12" i="1" l="1"/>
  <c r="C14" i="1"/>
  <c r="B14" i="1" l="1"/>
  <c r="C6" i="1"/>
  <c r="F25" i="5"/>
  <c r="F8" i="4"/>
  <c r="D8" i="3"/>
  <c r="E7" i="3"/>
  <c r="F6" i="3"/>
  <c r="E6" i="3"/>
  <c r="F5" i="3"/>
  <c r="E5" i="3"/>
  <c r="B1" i="3" l="1"/>
  <c r="E17" i="1" l="1"/>
  <c r="C17" i="1" l="1"/>
  <c r="D5" i="1"/>
  <c r="E6" i="1" l="1"/>
  <c r="D7" i="1"/>
  <c r="D17" i="1"/>
  <c r="C8" i="3" l="1"/>
  <c r="C5" i="1" s="1"/>
  <c r="F7" i="3"/>
  <c r="F8" i="3"/>
  <c r="E5" i="1" l="1"/>
  <c r="C7" i="1"/>
  <c r="E7" i="1" s="1"/>
</calcChain>
</file>

<file path=xl/sharedStrings.xml><?xml version="1.0" encoding="utf-8"?>
<sst xmlns="http://schemas.openxmlformats.org/spreadsheetml/2006/main" count="60" uniqueCount="49">
  <si>
    <t>BEDRIJFSNAAM</t>
  </si>
  <si>
    <t>MAANDBUDGET</t>
  </si>
  <si>
    <t>BUDGETTOTALEN</t>
  </si>
  <si>
    <t>Inkomsten</t>
  </si>
  <si>
    <t>Onkosten</t>
  </si>
  <si>
    <t>Saldo (inkomsten min uitgaven)</t>
  </si>
  <si>
    <t>WAT ZIJN MIJN GROOTSTE 5 OPERATIONELE UITGAVEN?</t>
  </si>
  <si>
    <t>ONKOSTEN</t>
  </si>
  <si>
    <t>Totaal</t>
  </si>
  <si>
    <t>GESCHAT</t>
  </si>
  <si>
    <t>BEDRAG</t>
  </si>
  <si>
    <t>WERKELIJK</t>
  </si>
  <si>
    <t>Percentage van uitgaven</t>
  </si>
  <si>
    <t>Datum</t>
  </si>
  <si>
    <t>VERSCHIL</t>
  </si>
  <si>
    <t>15% REDUCTIE</t>
  </si>
  <si>
    <t>INKOMSTEN</t>
  </si>
  <si>
    <t>Netto verkopen</t>
  </si>
  <si>
    <t>Rentebaten</t>
  </si>
  <si>
    <t>Verkoop van activa (winst/verlies)</t>
  </si>
  <si>
    <t>Totale inkomsten</t>
  </si>
  <si>
    <t>TOP 5 BEDRAGEN</t>
  </si>
  <si>
    <t>UITGAVEN VOOR PERSONEEL</t>
  </si>
  <si>
    <t>Salaris</t>
  </si>
  <si>
    <t>Beloningen personeel</t>
  </si>
  <si>
    <t>Commissie</t>
  </si>
  <si>
    <t>Totaal aan uitgaven voor personeel</t>
  </si>
  <si>
    <t>OPERATIONELE UITGAVEN</t>
  </si>
  <si>
    <t>Reclame</t>
  </si>
  <si>
    <t>Oninbare schulden</t>
  </si>
  <si>
    <t>Contantkortingen</t>
  </si>
  <si>
    <t>Afleveringskosten</t>
  </si>
  <si>
    <t>Afschrijving</t>
  </si>
  <si>
    <t>Contributies en abonnementen</t>
  </si>
  <si>
    <t>Verzekering</t>
  </si>
  <si>
    <t>Rente</t>
  </si>
  <si>
    <t>Juridisch en controles</t>
  </si>
  <si>
    <t>Onderhoud en reparaties</t>
  </si>
  <si>
    <t>Kantoorbenodigdheden</t>
  </si>
  <si>
    <t>Portokosten</t>
  </si>
  <si>
    <t>Huur of hypotheek</t>
  </si>
  <si>
    <t>Verkoopuitgaven</t>
  </si>
  <si>
    <t>Verzending en opslag</t>
  </si>
  <si>
    <t>Benodigdheden</t>
  </si>
  <si>
    <t>Belastingen</t>
  </si>
  <si>
    <t>Telefoon</t>
  </si>
  <si>
    <t>Water, gas, elektriciteit</t>
  </si>
  <si>
    <t>Overig</t>
  </si>
  <si>
    <t>Totale operationele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</si>
</sst>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 * #,##0.00_ ;_ * \-#,##0.00_ ;_ * &quot;-&quot;??_ ;_ @_ "/>
    <numFmt numFmtId="165" formatCode="mmmm\ yyyy"/>
    <numFmt numFmtId="166" formatCode="0.0%"/>
    <numFmt numFmtId="167" formatCode="#,##0.00_ ;[Red]\-#,##0.00\ 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7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11" fillId="5" borderId="0" applyFill="0" applyBorder="0">
      <alignment horizontal="right"/>
    </xf>
  </cellStyleXfs>
  <cellXfs count="32">
    <xf numFmtId="0" fontId="0" fillId="0" borderId="0" xfId="0">
      <alignment horizontal="left" wrapText="1" indent="1"/>
    </xf>
    <xf numFmtId="0" fontId="10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3" fillId="2" borderId="0" xfId="6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/>
    <xf numFmtId="0" fontId="9" fillId="5" borderId="0" xfId="1" applyFill="1" applyAlignment="1">
      <alignment horizontal="left" indent="1"/>
    </xf>
    <xf numFmtId="0" fontId="4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6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6" fillId="6" borderId="0" xfId="3" applyFont="1" applyFill="1" applyAlignment="1">
      <alignment vertical="center"/>
    </xf>
    <xf numFmtId="0" fontId="6" fillId="6" borderId="0" xfId="3" applyFont="1" applyFill="1"/>
    <xf numFmtId="167" fontId="0" fillId="0" borderId="0" xfId="10" applyFont="1">
      <alignment horizontal="right"/>
    </xf>
    <xf numFmtId="167" fontId="1" fillId="0" borderId="0" xfId="10">
      <alignment horizontal="right"/>
    </xf>
    <xf numFmtId="166" fontId="1" fillId="7" borderId="0" xfId="11" applyFill="1">
      <alignment horizontal="right"/>
    </xf>
    <xf numFmtId="167" fontId="1" fillId="7" borderId="0" xfId="10" applyFill="1">
      <alignment horizontal="right"/>
    </xf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1" fillId="5" borderId="0" xfId="12">
      <alignment horizontal="right"/>
    </xf>
    <xf numFmtId="0" fontId="9" fillId="5" borderId="0" xfId="1" applyFill="1" applyAlignment="1">
      <alignment horizontal="left" indent="1"/>
    </xf>
    <xf numFmtId="0" fontId="10" fillId="5" borderId="0" xfId="5" applyFill="1" applyAlignment="1">
      <alignment horizontal="left" indent="1"/>
    </xf>
    <xf numFmtId="167" fontId="6" fillId="6" borderId="0" xfId="4" applyNumberFormat="1" applyFont="1" applyFill="1"/>
    <xf numFmtId="167" fontId="6" fillId="6" borderId="0" xfId="8" applyNumberFormat="1" applyFont="1" applyFill="1"/>
    <xf numFmtId="43" fontId="6" fillId="6" borderId="0" xfId="3" applyNumberFormat="1" applyFont="1" applyFill="1"/>
    <xf numFmtId="166" fontId="0" fillId="0" borderId="0" xfId="11" applyFont="1">
      <alignment horizontal="right"/>
    </xf>
    <xf numFmtId="167" fontId="8" fillId="0" borderId="0" xfId="10" applyFont="1">
      <alignment horizontal="right"/>
    </xf>
  </cellXfs>
  <cellStyles count="13">
    <cellStyle name="20% - Accent5" xfId="4" builtinId="46"/>
    <cellStyle name="60% - Accent4" xfId="3" builtinId="44" customBuiltin="1"/>
    <cellStyle name="Datum" xfId="12" xr:uid="{00000000-0005-0000-0000-000003000000}"/>
    <cellStyle name="Komma" xfId="10" builtinId="3" customBuiltin="1"/>
    <cellStyle name="Kop 1" xfId="5" builtinId="16" customBuiltin="1"/>
    <cellStyle name="Kop 2" xfId="6" builtinId="17" customBuiltin="1"/>
    <cellStyle name="Kop 3" xfId="7" builtinId="18" customBuiltin="1"/>
    <cellStyle name="Kop 4" xfId="2" builtinId="19" customBuiltin="1"/>
    <cellStyle name="Procent" xfId="11" builtinId="5" customBuiltin="1"/>
    <cellStyle name="Standaard" xfId="0" builtinId="0" customBuiltin="1"/>
    <cellStyle name="Titel" xfId="1" builtinId="15" customBuiltin="1"/>
    <cellStyle name="Totaal" xfId="8" builtinId="25" customBuiltin="1"/>
    <cellStyle name="Waarschuwingstekst" xfId="9" builtinId="11" customBuiltin="1"/>
  </cellStyles>
  <dxfs count="55">
    <dxf>
      <numFmt numFmtId="167" formatCode="#,##0.00_ ;[Red]\-#,##0.00\ "/>
    </dxf>
    <dxf>
      <numFmt numFmtId="166" formatCode="0.0%"/>
    </dxf>
    <dxf>
      <numFmt numFmtId="167" formatCode="#,##0.00_ ;[Red]\-#,##0.00\ 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Maandbudget" pivot="0" count="4" xr9:uid="{00000000-0011-0000-FFFF-FFFF00000000}">
      <tableStyleElement type="wholeTable" dxfId="54"/>
      <tableStyleElement type="headerRow" dxfId="53"/>
      <tableStyleElement type="totalRow" dxfId="52"/>
      <tableStyleElement type="lastColumn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OVERZICHT BUDGET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'Overzicht maandelijks budget'!$B$5</c:f>
              <c:strCache>
                <c:ptCount val="1"/>
                <c:pt idx="0">
                  <c:v>Inkomsten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'Overzicht maandelijks budget'!$C$4:$D$4</c:f>
              <c:strCache>
                <c:ptCount val="2"/>
                <c:pt idx="0">
                  <c:v>GESCHAT</c:v>
                </c:pt>
                <c:pt idx="1">
                  <c:v>WERKELIJK</c:v>
                </c:pt>
              </c:strCache>
            </c:strRef>
          </c:cat>
          <c:val>
            <c:numRef>
              <c:f>'Overzicht maandelijks budget'!$C$5:$D$5</c:f>
              <c:numCache>
                <c:formatCode>#,##0.00_ ;[Red]\-#,##0.00\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'Overzicht maandelijks budget'!$B$6</c:f>
              <c:strCache>
                <c:ptCount val="1"/>
                <c:pt idx="0">
                  <c:v>Onkosten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'Overzicht maandelijks budget'!$C$4:$D$4</c:f>
              <c:strCache>
                <c:ptCount val="2"/>
                <c:pt idx="0">
                  <c:v>GESCHAT</c:v>
                </c:pt>
                <c:pt idx="1">
                  <c:v>WERKELIJK</c:v>
                </c:pt>
              </c:strCache>
            </c:strRef>
          </c:cat>
          <c:val>
            <c:numRef>
              <c:f>'Overzicht maandelijks budget'!$C$6:$D$6</c:f>
              <c:numCache>
                <c:formatCode>#,##0.00_ ;[Red]\-#,##0.00\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nl-NL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nl-NL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31754584245081552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4</xdr:col>
      <xdr:colOff>1257300</xdr:colOff>
      <xdr:row>8</xdr:row>
      <xdr:rowOff>4133851</xdr:rowOff>
    </xdr:to>
    <xdr:graphicFrame macro="">
      <xdr:nvGraphicFramePr>
        <xdr:cNvPr id="3" name="Overzicht Budget" descr="Staafgrafiek met overzicht met geschatte versus werkelijke inkomsten en uitgav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len" displayName="Totalen" ref="B4:E7" totalsRowCount="1" headerRowDxfId="50" dataDxfId="49" totalsRowDxfId="48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GETTOTALEN" totalsRowLabel="Saldo (inkomsten min uitgaven)"/>
    <tableColumn id="2" xr3:uid="{00000000-0010-0000-0000-000002000000}" name="GESCHAT" totalsRowFunction="custom" dataCellStyle="Komma">
      <totalsRowFormula>C5-C6</totalsRowFormula>
    </tableColumn>
    <tableColumn id="3" xr3:uid="{00000000-0010-0000-0000-000003000000}" name="WERKELIJK" totalsRowFunction="custom" dataDxfId="47" dataCellStyle="Komma">
      <totalsRowFormula>D5-D6</totalsRowFormula>
    </tableColumn>
    <tableColumn id="4" xr3:uid="{00000000-0010-0000-0000-000004000000}" name="VERSCHIL" totalsRowFunction="custom" dataDxfId="46" dataCellStyle="Komma">
      <calculatedColumnFormula>Totalen[[#This Row],[WERKELIJK]]-Totalen[[#This Row],[GESCHAT]]</calculatedColumnFormula>
      <totalsRowFormula>Totalen[[#Totals],[WERKELIJK]]-Totalen[[#Totals],[GESCHAT]]</totalsRowFormula>
    </tableColumn>
  </tableColumns>
  <tableStyleInfo name="Maandbudget" showFirstColumn="0" showLastColumn="1" showRowStripes="0" showColumnStripes="0"/>
  <extLst>
    <ext xmlns:x14="http://schemas.microsoft.com/office/spreadsheetml/2009/9/main" uri="{504A1905-F514-4f6f-8877-14C23A59335A}">
      <x14:table altTextSummary="Budgettotalen, Geschatte en Werkelijke Inkomsten en Uitgaven en het Verschil worden automatisch bijgewerkt in deze tabel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Uitgaven" displayName="Top5Expenses" ref="B11:E17" totalsRowCount="1" headerRowDxfId="45" dataDxfId="44" totalsRowDxfId="43">
  <tableColumns count="4">
    <tableColumn id="1" xr3:uid="{00000000-0010-0000-0100-000001000000}" name="ONKOSTEN" totalsRowLabel="Totaal"/>
    <tableColumn id="2" xr3:uid="{00000000-0010-0000-0100-000002000000}" name="BEDRAG" totalsRowFunction="sum" dataDxfId="5" totalsRowDxfId="2" dataCellStyle="Komma"/>
    <tableColumn id="3" xr3:uid="{00000000-0010-0000-0100-000003000000}" name="Percentage van uitgaven" totalsRowFunction="sum" dataDxfId="4" totalsRowDxfId="1" dataCellStyle="Procent">
      <calculatedColumnFormula>Top5Expenses[[#This Row],[BEDRAG]]/$D$6</calculatedColumnFormula>
    </tableColumn>
    <tableColumn id="4" xr3:uid="{00000000-0010-0000-0100-000004000000}" name="15% REDUCTIE" totalsRowFunction="sum" dataDxfId="3" totalsRowDxfId="0" dataCellStyle="Komma">
      <calculatedColumnFormula>Top5Expenses[[#This Row],[BEDRAG]]*0.15</calculatedColumnFormula>
    </tableColumn>
  </tableColumns>
  <tableStyleInfo name="Maandbudget" showFirstColumn="0" showLastColumn="0" showRowStripes="0" showColumnStripes="0"/>
  <extLst>
    <ext xmlns:x14="http://schemas.microsoft.com/office/spreadsheetml/2009/9/main" uri="{504A1905-F514-4f6f-8877-14C23A59335A}">
      <x14:table altTextSummary="Top 5 items van Operationele Uitgaven, Bedragen, percentage van de Uitgaven en 15% korting worden automatisch bijgewerkt in deze tabel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komsten" displayName="Inkomsten" ref="B4:F8" totalsRowCount="1" headerRowDxfId="42" dataDxfId="41" totalsRowDxfId="40">
  <autoFilter ref="B4:F7" xr:uid="{00000000-0009-0000-0100-000003000000}"/>
  <tableColumns count="5">
    <tableColumn id="1" xr3:uid="{00000000-0010-0000-0200-000001000000}" name="INKOMSTEN" totalsRowLabel="Totale inkomsten"/>
    <tableColumn id="2" xr3:uid="{00000000-0010-0000-0200-000002000000}" name="GESCHAT" totalsRowFunction="sum" dataDxfId="39" dataCellStyle="Komma"/>
    <tableColumn id="3" xr3:uid="{00000000-0010-0000-0200-000003000000}" name="WERKELIJK" totalsRowFunction="sum" dataDxfId="38" totalsRowDxfId="37" dataCellStyle="Komma"/>
    <tableColumn id="5" xr3:uid="{00000000-0010-0000-0200-000005000000}" name="TOP 5 BEDRAGEN" dataDxfId="36" totalsRowDxfId="35" dataCellStyle="Komma">
      <calculatedColumnFormula>Inkomsten[[#This Row],[WERKELIJK]]+(10^-6)*ROW(Inkomsten[[#This Row],[WERKELIJK]])</calculatedColumnFormula>
    </tableColumn>
    <tableColumn id="4" xr3:uid="{00000000-0010-0000-0200-000004000000}" name="VERSCHIL" totalsRowFunction="sum" dataDxfId="34" totalsRowDxfId="33" dataCellStyle="Komma">
      <calculatedColumnFormula>Inkomsten[[#This Row],[WERKELIJK]]-Inkomsten[[#This Row],[GESCHAT]]</calculatedColumnFormula>
    </tableColumn>
  </tableColumns>
  <tableStyleInfo name="Maandbudget" showFirstColumn="0" showLastColumn="1" showRowStripes="0" showColumnStripes="0"/>
  <extLst>
    <ext xmlns:x14="http://schemas.microsoft.com/office/spreadsheetml/2009/9/main" uri="{504A1905-F514-4f6f-8877-14C23A59335A}">
      <x14:table altTextSummary="Voer waarden voor maandelijkse, geschatte en werkelijke inkomsten in deze tabel in. Het verschil wordt automatisch berekend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32" dataDxfId="31" totalsRowDxfId="30">
  <autoFilter ref="B4:F7" xr:uid="{00000000-0009-0000-0100-000007000000}"/>
  <tableColumns count="5">
    <tableColumn id="1" xr3:uid="{00000000-0010-0000-0300-000001000000}" name="UITGAVEN VOOR PERSONEEL" totalsRowLabel="Totaal aan uitgaven voor personeel"/>
    <tableColumn id="2" xr3:uid="{00000000-0010-0000-0300-000002000000}" name="GESCHAT" totalsRowFunction="sum" dataDxfId="29" totalsRowDxfId="28" dataCellStyle="Komma"/>
    <tableColumn id="3" xr3:uid="{00000000-0010-0000-0300-000003000000}" name="WERKELIJK" totalsRowFunction="sum" dataDxfId="27" totalsRowDxfId="26" dataCellStyle="Komma"/>
    <tableColumn id="4" xr3:uid="{00000000-0010-0000-0300-000004000000}" name="TOP 5 BEDRAGEN" dataDxfId="25" totalsRowDxfId="24" dataCellStyle="Komma">
      <calculatedColumnFormula>PersonnelExpenses[[#This Row],[WERKELIJK]]+(10^-6)*ROW(PersonnelExpenses[[#This Row],[WERKELIJK]])</calculatedColumnFormula>
    </tableColumn>
    <tableColumn id="5" xr3:uid="{00000000-0010-0000-0300-000005000000}" name="VERSCHIL" totalsRowFunction="sum" dataDxfId="23" totalsRowDxfId="22" dataCellStyle="Komma">
      <calculatedColumnFormula>PersonnelExpenses[[#This Row],[GESCHAT]]-PersonnelExpenses[[#This Row],[WERKELIJK]]</calculatedColumnFormula>
    </tableColumn>
  </tableColumns>
  <tableStyleInfo name="Maandbudget" showFirstColumn="0" showLastColumn="1" showRowStripes="0" showColumnStripes="0"/>
  <extLst>
    <ext xmlns:x14="http://schemas.microsoft.com/office/spreadsheetml/2009/9/main" uri="{504A1905-F514-4f6f-8877-14C23A59335A}">
      <x14:table altTextSummary="Voer waarden voor uitgaven voor personeel, geschatte en werkelijke inkomsten in deze tabel in. Het verschil wordt automatisch berekend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5" totalsRowCount="1" headerRowDxfId="21" dataDxfId="20" totalsRowDxfId="19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OPERATIONELE UITGAVEN" totalsRowLabel="Totale operationele uitgaven"/>
    <tableColumn id="2" xr3:uid="{00000000-0010-0000-0400-000002000000}" name="GESCHAT" totalsRowFunction="sum" dataDxfId="18" totalsRowDxfId="17" dataCellStyle="Komma"/>
    <tableColumn id="3" xr3:uid="{00000000-0010-0000-0400-000003000000}" name="WERKELIJK" totalsRowFunction="sum" dataDxfId="16" totalsRowDxfId="15" dataCellStyle="Komma"/>
    <tableColumn id="5" xr3:uid="{00000000-0010-0000-0400-000005000000}" name="TOP 5 BEDRAGEN" dataDxfId="14" totalsRowDxfId="13" dataCellStyle="Komma">
      <calculatedColumnFormula>OperatingExpenses[[#This Row],[WERKELIJK]]+(10^-6)*ROW(OperatingExpenses[[#This Row],[WERKELIJK]])</calculatedColumnFormula>
    </tableColumn>
    <tableColumn id="4" xr3:uid="{00000000-0010-0000-0400-000004000000}" name="VERSCHIL" totalsRowFunction="sum" dataDxfId="12" totalsRowDxfId="11" dataCellStyle="Komma">
      <calculatedColumnFormula>OperatingExpenses[[#This Row],[GESCHAT]]-OperatingExpenses[[#This Row],[WERKELIJK]]</calculatedColumnFormula>
    </tableColumn>
  </tableColumns>
  <tableStyleInfo name="Maandbudget" showFirstColumn="0" showLastColumn="1" showRowStripes="0" showColumnStripes="0"/>
  <extLst>
    <ext xmlns:x14="http://schemas.microsoft.com/office/spreadsheetml/2009/9/main" uri="{504A1905-F514-4f6f-8877-14C23A59335A}">
      <x14:table altTextSummary="Voer waarden voor operationele uitgaven, geschatte en werkelijke inkomsten in deze tabel in. Het verschil wordt automatisch berekend"/>
    </ext>
  </extLst>
</table>
</file>

<file path=xl/theme/theme1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defaultColWidth="9" defaultRowHeight="16.5" customHeight="1" x14ac:dyDescent="0.35"/>
  <cols>
    <col min="1" max="1" width="4.125" style="5" customWidth="1"/>
    <col min="2" max="2" width="29.25" style="5" customWidth="1"/>
    <col min="3" max="3" width="19" style="5" customWidth="1"/>
    <col min="4" max="4" width="21.5" style="5" customWidth="1"/>
    <col min="5" max="5" width="19" style="5" customWidth="1"/>
    <col min="6" max="6" width="4.125" style="5" customWidth="1"/>
    <col min="7" max="7" width="4.125" customWidth="1"/>
  </cols>
  <sheetData>
    <row r="1" spans="1:6" ht="31.5" customHeight="1" x14ac:dyDescent="0.5">
      <c r="A1" s="2"/>
      <c r="B1" s="26" t="s">
        <v>0</v>
      </c>
      <c r="C1" s="26"/>
      <c r="D1" s="26"/>
      <c r="E1"/>
      <c r="F1"/>
    </row>
    <row r="2" spans="1:6" ht="42" customHeight="1" x14ac:dyDescent="1">
      <c r="A2" s="2"/>
      <c r="B2" s="25" t="s">
        <v>1</v>
      </c>
      <c r="C2" s="25"/>
      <c r="D2" s="25"/>
      <c r="E2" s="24" t="s">
        <v>13</v>
      </c>
      <c r="F2" s="24"/>
    </row>
    <row r="3" spans="1:6" ht="15" customHeight="1" x14ac:dyDescent="0.35"/>
    <row r="4" spans="1:6" s="4" customFormat="1" ht="21.75" customHeight="1" x14ac:dyDescent="0.35">
      <c r="A4" s="3"/>
      <c r="B4" s="20" t="s">
        <v>2</v>
      </c>
      <c r="C4" s="21" t="s">
        <v>9</v>
      </c>
      <c r="D4" s="21" t="s">
        <v>11</v>
      </c>
      <c r="E4" s="21" t="s">
        <v>14</v>
      </c>
      <c r="F4" s="3"/>
    </row>
    <row r="5" spans="1:6" ht="17.25" x14ac:dyDescent="0.35">
      <c r="B5" t="s">
        <v>3</v>
      </c>
      <c r="C5" s="19">
        <f>Inkomsten[[#Totals],[GESCHAT]]</f>
        <v>63300</v>
      </c>
      <c r="D5" s="19">
        <f>Inkomsten[[#Totals],[WERKELIJK]]</f>
        <v>57450</v>
      </c>
      <c r="E5" s="31">
        <f>Totalen[[#This Row],[WERKELIJK]]-Totalen[[#This Row],[GESCHAT]]</f>
        <v>-5850</v>
      </c>
    </row>
    <row r="6" spans="1:6" ht="17.25" x14ac:dyDescent="0.35">
      <c r="B6" t="s">
        <v>4</v>
      </c>
      <c r="C6" s="19">
        <f>OperatingExpenses[[#Totals],[GESCHAT]]+PersonnelExpenses[[#Totals],[GESCHAT]]</f>
        <v>54500</v>
      </c>
      <c r="D6" s="19">
        <f>OperatingExpenses[[#Totals],[WERKELIJK]]+PersonnelExpenses[[#Totals],[WERKELIJK]]</f>
        <v>49630</v>
      </c>
      <c r="E6" s="16">
        <f>Totalen[[#This Row],[GESCHAT]]-Totalen[[#This Row],[WERKELIJK]]</f>
        <v>4870</v>
      </c>
    </row>
    <row r="7" spans="1:6" ht="17.25" x14ac:dyDescent="0.35">
      <c r="B7" t="s">
        <v>5</v>
      </c>
      <c r="C7" s="16">
        <f>C5-C6</f>
        <v>8800</v>
      </c>
      <c r="D7" s="16">
        <f>D5-D6</f>
        <v>7820</v>
      </c>
      <c r="E7" s="17">
        <f>Totalen[[#Totals],[WERKELIJK]]-Totalen[[#Totals],[GESCHAT]]</f>
        <v>-980</v>
      </c>
    </row>
    <row r="9" spans="1:6" ht="335.45" customHeight="1" x14ac:dyDescent="0.35">
      <c r="A9"/>
      <c r="B9" s="23"/>
      <c r="C9" s="22"/>
      <c r="D9" s="22"/>
      <c r="E9" s="22"/>
      <c r="F9"/>
    </row>
    <row r="10" spans="1:6" ht="16.5" customHeight="1" x14ac:dyDescent="0.35">
      <c r="B10" s="6" t="s">
        <v>6</v>
      </c>
      <c r="C10" s="7"/>
      <c r="D10" s="7"/>
      <c r="E10" s="7"/>
    </row>
    <row r="11" spans="1:6" ht="21.75" customHeight="1" x14ac:dyDescent="0.35">
      <c r="B11" s="20" t="s">
        <v>7</v>
      </c>
      <c r="C11" s="21" t="s">
        <v>10</v>
      </c>
      <c r="D11" s="21" t="s">
        <v>12</v>
      </c>
      <c r="E11" s="21" t="s">
        <v>15</v>
      </c>
    </row>
    <row r="12" spans="1:6" ht="17.25" x14ac:dyDescent="0.35">
      <c r="B12" t="str">
        <f>INDEX(OperatingExpenses[],MATCH(Top5Expenses[[#This Row],[BEDRAG]],OperatingExpenses[TOP 5 BEDRAGEN],0),1)</f>
        <v>Onderhoud en reparaties</v>
      </c>
      <c r="C12" s="19">
        <f>LARGE(OperatingExpenses[TOP 5 BEDRAGEN],1)</f>
        <v>4600.0000140000002</v>
      </c>
      <c r="D12" s="18">
        <f>Top5Expenses[[#This Row],[BEDRAG]]/$D$6</f>
        <v>9.2685875760628658E-2</v>
      </c>
      <c r="E12" s="19">
        <f>Top5Expenses[[#This Row],[BEDRAG]]*0.15</f>
        <v>690.00000209999996</v>
      </c>
    </row>
    <row r="13" spans="1:6" ht="17.25" x14ac:dyDescent="0.35">
      <c r="B13" t="str">
        <f>INDEX(OperatingExpenses[],MATCH(Top5Expenses[[#This Row],[BEDRAG]],OperatingExpenses[TOP 5 BEDRAGEN],0),1)</f>
        <v>Benodigdheden</v>
      </c>
      <c r="C13" s="19">
        <f>LARGE(OperatingExpenses[TOP 5 BEDRAGEN],2)</f>
        <v>4500.0000200000004</v>
      </c>
      <c r="D13" s="18">
        <f>Top5Expenses[[#This Row],[BEDRAG]]/$D$6</f>
        <v>9.0670965545033261E-2</v>
      </c>
      <c r="E13" s="19">
        <f>Top5Expenses[[#This Row],[BEDRAG]]*0.15</f>
        <v>675.00000299999999</v>
      </c>
    </row>
    <row r="14" spans="1:6" ht="17.25" x14ac:dyDescent="0.35">
      <c r="B14" t="str">
        <f>INDEX(OperatingExpenses[],MATCH(Top5Expenses[[#This Row],[BEDRAG]],OperatingExpenses[TOP 5 BEDRAGEN],0),1)</f>
        <v>Huur of hypotheek</v>
      </c>
      <c r="C14" s="19">
        <f>LARGE(OperatingExpenses[TOP 5 BEDRAGEN],3)</f>
        <v>4500.0000170000003</v>
      </c>
      <c r="D14" s="18">
        <f>Top5Expenses[[#This Row],[BEDRAG]]/$D$6</f>
        <v>9.0670965484585947E-2</v>
      </c>
      <c r="E14" s="19">
        <f>Top5Expenses[[#This Row],[BEDRAG]]*0.15</f>
        <v>675.00000254999998</v>
      </c>
    </row>
    <row r="15" spans="1:6" ht="17.25" x14ac:dyDescent="0.35">
      <c r="B15" t="str">
        <f>INDEX(OperatingExpenses[],MATCH(Top5Expenses[[#This Row],[BEDRAG]],OperatingExpenses[TOP 5 BEDRAGEN],0),1)</f>
        <v>Belastingen</v>
      </c>
      <c r="C15" s="19">
        <f>LARGE(OperatingExpenses[TOP 5 BEDRAGEN],4)</f>
        <v>3200.0000209999998</v>
      </c>
      <c r="D15" s="18">
        <f>Top5Expenses[[#This Row],[BEDRAG]]/$D$6</f>
        <v>6.4477131190812012E-2</v>
      </c>
      <c r="E15" s="19">
        <f>Top5Expenses[[#This Row],[BEDRAG]]*0.15</f>
        <v>480.00000314999994</v>
      </c>
    </row>
    <row r="16" spans="1:6" ht="17.25" x14ac:dyDescent="0.35">
      <c r="B16" t="str">
        <f>INDEX(OperatingExpenses[],MATCH(Top5Expenses[[#This Row],[BEDRAG]],OperatingExpenses[TOP 5 BEDRAGEN],0),1)</f>
        <v>Reclame</v>
      </c>
      <c r="C16" s="19">
        <f>LARGE(OperatingExpenses[TOP 5 BEDRAGEN],5)</f>
        <v>2500.0000049999999</v>
      </c>
      <c r="D16" s="18">
        <f>Top5Expenses[[#This Row],[BEDRAG]]/$D$6</f>
        <v>5.037275851299617E-2</v>
      </c>
      <c r="E16" s="19">
        <f>Top5Expenses[[#This Row],[BEDRAG]]*0.15</f>
        <v>375.00000074999997</v>
      </c>
    </row>
    <row r="17" spans="2:5" ht="17.25" x14ac:dyDescent="0.35">
      <c r="B17" t="s">
        <v>8</v>
      </c>
      <c r="C17" s="16">
        <f>SUBTOTAL(109,Top5Expenses[BEDRAG])</f>
        <v>19300.000077000004</v>
      </c>
      <c r="D17" s="30">
        <f>SUBTOTAL(109,Top5Expenses[Percentage van uitgaven])</f>
        <v>0.38887769649405601</v>
      </c>
      <c r="E17" s="16">
        <f>SUBTOTAL(109,Top5Expenses[15% REDUCTIE])</f>
        <v>2895.0000115499997</v>
      </c>
    </row>
  </sheetData>
  <sheetProtection insertColumns="0" insertRows="0" deleteColumns="0" deleteRows="0" selectLockedCells="1" autoFilter="0"/>
  <mergeCells count="3">
    <mergeCell ref="E2:F2"/>
    <mergeCell ref="B2:D2"/>
    <mergeCell ref="B1:D1"/>
  </mergeCells>
  <conditionalFormatting sqref="C5:E8 C18:E65 C10:E16">
    <cfRule type="cellIs" dxfId="10" priority="2" operator="lessThan">
      <formula>0</formula>
    </cfRule>
  </conditionalFormatting>
  <conditionalFormatting sqref="D12:E16">
    <cfRule type="cellIs" dxfId="9" priority="1" operator="lessThan">
      <formula>0</formula>
    </cfRule>
  </conditionalFormatting>
  <dataValidations count="18">
    <dataValidation type="custom" allowBlank="1" showInputMessage="1" showErrorMessage="1" errorTitle="LET OP" error="Deze cel wordt automatisch ingevuld en mag niet worden overschreven. Als u deze cel overschrijft, werken de berekeningen in het werkblad niet meer." sqref="C5:E6" xr:uid="{B146E8B4-D5E2-4BEA-98F4-FBD2B190CC23}">
      <formula1>LEN(C5)=""</formula1>
    </dataValidation>
    <dataValidation allowBlank="1" showInputMessage="1" showErrorMessage="1" prompt="Maak een Maandelijks Bedrijfsbudget in deze werkmap. Overzicht staat in dit werkblad. Voer Inkomstengegevens in bij Maandelijkse Inkomsten, Personeel en Operationele Uitgaven in de respectieve werkbladen" sqref="A1" xr:uid="{F0477258-1349-4AB3-BF90-2F8DE59B1B3D}"/>
    <dataValidation allowBlank="1" showInputMessage="1" showErrorMessage="1" prompt="Voer in deze cel de bedrijfsnaam in" sqref="B1" xr:uid="{3F0F3C54-A4AD-44F5-8C17-619196D345BF}"/>
    <dataValidation allowBlank="1" showInputMessage="1" showErrorMessage="1" prompt="Voer in deze cel de datum in. Grafiek Budgetoverzicht staat in cel B9." sqref="E2:F2" xr:uid="{787FA294-0E12-480B-B59D-4623F1906BEF}"/>
    <dataValidation allowBlank="1" showInputMessage="1" showErrorMessage="1" prompt="Budgettotalen voor inkomsten en uitgaven, zowel geschat als werkelijk, worden automatisch berekend op basis van bedragen die in andere werkbladen zijn ingevoerd. Balans en Verschil worden automatisch aangepast" sqref="B4" xr:uid="{C16A4E90-223E-466D-BE25-E89B1EB52F3D}"/>
    <dataValidation allowBlank="1" showInputMessage="1" showErrorMessage="1" prompt="Geschatte totalen wordt automatisch berekend in deze kolom onder deze kop" sqref="C4" xr:uid="{495B3225-DE4D-4E21-935E-C60512103126}"/>
    <dataValidation allowBlank="1" showInputMessage="1" showErrorMessage="1" prompt="Werkelijke totalen wordt automatisch berekend in deze kolom onder deze kop" sqref="D4" xr:uid="{ECB8F1A5-95E3-4E4E-96ED-9C72B54EDE0B}"/>
    <dataValidation allowBlank="1" showInputMessage="1" showErrorMessage="1" prompt="Het verschil tussen de geschatte en de werkelijke totalen wordt in deze kolom onder deze kop automatisch berekend" sqref="E4" xr:uid="{635E9757-2A08-45BF-BB83-24BDC57EB67D}"/>
    <dataValidation allowBlank="1" showInputMessage="1" showErrorMessage="1" prompt="Top 5 van operationele uitgaven wordt automatisch bijgewerkt in de tabel hieronder" sqref="B10" xr:uid="{565B5D7E-210B-458E-AFF4-B7FE8BF8286C}"/>
    <dataValidation allowBlank="1" showInputMessage="1" showErrorMessage="1" prompt="Top 5 van items met de hoogste uitgaven worden automatisch bijgewerkt in deze kolom onder deze kop" sqref="B11" xr:uid="{E09EE60A-5653-423C-AC4C-2B99950016C7}"/>
    <dataValidation allowBlank="1" showInputMessage="1" showErrorMessage="1" prompt="Het bedrag wordt automatisch bijgewerkt in deze kolom onder deze kop" sqref="C11" xr:uid="{E9975228-3868-4C2A-A178-A9EA7D1C881E}"/>
    <dataValidation allowBlank="1" showInputMessage="1" showErrorMessage="1" prompt="Percentage van uitgaven wordt automatisch berekend in deze kolom onder deze kop" sqref="D11" xr:uid="{7352F929-6F23-4DA5-A080-B4BA3F16A5B7}"/>
    <dataValidation allowBlank="1" showInputMessage="1" showErrorMessage="1" prompt="Een korting van 15% wordt automatisch berekend in deze kolom onder deze kop" sqref="E11" xr:uid="{6B0319A0-55E6-46F3-8B77-7BA17D794F7B}"/>
    <dataValidation allowBlank="1" showInputMessage="1" showErrorMessage="1" prompt="De titel van dit werkblad staat in deze cel. Voer in de cel rechts de datum in. Budgettotalen worden automatisch berekend in de tabel Totalen, te beginnen in cel B4" sqref="B2:D2" xr:uid="{11C8770D-19B9-4F85-B347-FE702C1EC6ED}"/>
    <dataValidation allowBlank="1" showInputMessage="1" showErrorMessage="1" prompt="De budgetoverzichtsgrafiek bevindt zich in deze cel. De 5 grootste operationele uitgaven worden automatisch bijgewerkt in de onderstaande tabel Top5Expenses." sqref="B9" xr:uid="{A8D51EDB-FAEE-4193-A98F-2E5F1D7832A9}"/>
    <dataValidation type="custom" allowBlank="1" showInputMessage="1" showErrorMessage="1" errorTitle="LET OP" error="Deze cel wordt automatisch ingevuld en mag niet worden overschreven. Als u deze cel overschrijft, werken de berekeningen in het werkblad niet meer." sqref="C12:D12" xr:uid="{C7091AAC-AC79-4421-A409-EDD9AAD1AA97}">
      <formula1>LEN(C12:C16)=""</formula1>
    </dataValidation>
    <dataValidation type="custom" allowBlank="1" showInputMessage="1" showErrorMessage="1" errorTitle="LET OP" error="Deze cel wordt automatisch ingevuld en mag niet worden overschreven. Als u deze cel overschrijft, werken de berekeningen in het werkblad niet meer." sqref="C13:C16" xr:uid="{B7498124-A225-4AB5-AEB4-5A252FED12DA}">
      <formula1>LEN(C13:C18)=""</formula1>
    </dataValidation>
    <dataValidation type="custom" allowBlank="1" showInputMessage="1" showErrorMessage="1" errorTitle="LET OP" error="Deze cel wordt automatisch ingevuld en mag niet worden overschreven. Als u deze cel overschrijft, werken de berekeningen in het werkblad niet meer." sqref="E12" xr:uid="{88F2A8AA-FA14-43A7-B668-3E4B53698A9F}">
      <formula1>LEN(D12:D16)=""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C6:D6 D12:E12" listDataValidation="1"/>
    <ignoredError sqref="E6 C12:C16" listDataValidation="1" calculatedColumn="1"/>
  </ignoredErrors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1" customWidth="1"/>
    <col min="2" max="2" width="31.25" style="11" customWidth="1"/>
    <col min="3" max="3" width="19" style="11" customWidth="1"/>
    <col min="4" max="4" width="18.875" style="11" customWidth="1"/>
    <col min="5" max="5" width="26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COMPANY_NAME</f>
        <v>BEDRIJFSNAAM</v>
      </c>
      <c r="C1" s="8"/>
      <c r="D1" s="8"/>
      <c r="E1" s="8"/>
      <c r="F1" s="8"/>
      <c r="G1" s="8"/>
    </row>
    <row r="2" spans="1:7" ht="50.25" customHeight="1" x14ac:dyDescent="1">
      <c r="A2" s="2"/>
      <c r="B2" s="9" t="str">
        <f>BUDGET_Title</f>
        <v>MAANDBUDGET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s="4" customFormat="1" ht="30" customHeight="1" x14ac:dyDescent="0.35">
      <c r="A4" s="13"/>
      <c r="B4" s="20" t="s">
        <v>16</v>
      </c>
      <c r="C4" s="21" t="s">
        <v>9</v>
      </c>
      <c r="D4" s="21" t="s">
        <v>11</v>
      </c>
      <c r="E4" s="20" t="s">
        <v>21</v>
      </c>
      <c r="F4" s="21" t="s">
        <v>14</v>
      </c>
      <c r="G4" s="14"/>
    </row>
    <row r="5" spans="1:7" ht="30" customHeight="1" x14ac:dyDescent="0.35">
      <c r="B5" t="s">
        <v>17</v>
      </c>
      <c r="C5" s="19">
        <v>60000</v>
      </c>
      <c r="D5" s="19">
        <v>54000</v>
      </c>
      <c r="E5" s="16">
        <f>Inkomsten[[#This Row],[WERKELIJK]]+(10^-6)*ROW(Inkomsten[[#This Row],[WERKELIJK]])</f>
        <v>54000.000005000002</v>
      </c>
      <c r="F5" s="17">
        <f>Inkomsten[[#This Row],[WERKELIJK]]-Inkomsten[[#This Row],[GESCHAT]]</f>
        <v>-6000</v>
      </c>
      <c r="G5" s="27"/>
    </row>
    <row r="6" spans="1:7" ht="30" customHeight="1" x14ac:dyDescent="0.35">
      <c r="B6" t="s">
        <v>18</v>
      </c>
      <c r="C6" s="19">
        <v>3000</v>
      </c>
      <c r="D6" s="19">
        <v>3000</v>
      </c>
      <c r="E6" s="16">
        <f>Inkomsten[[#This Row],[WERKELIJK]]+(10^-6)*ROW(Inkomsten[[#This Row],[WERKELIJK]])</f>
        <v>3000.0000060000002</v>
      </c>
      <c r="F6" s="17">
        <f>Inkomsten[[#This Row],[WERKELIJK]]-Inkomsten[[#This Row],[GESCHAT]]</f>
        <v>0</v>
      </c>
      <c r="G6" s="27"/>
    </row>
    <row r="7" spans="1:7" ht="30" customHeight="1" x14ac:dyDescent="0.35">
      <c r="B7" t="s">
        <v>19</v>
      </c>
      <c r="C7" s="19">
        <v>300</v>
      </c>
      <c r="D7" s="19">
        <v>450</v>
      </c>
      <c r="E7" s="16">
        <f>Inkomsten[[#This Row],[WERKELIJK]]+(10^-6)*ROW(Inkomsten[[#This Row],[WERKELIJK]])</f>
        <v>450.00000699999998</v>
      </c>
      <c r="F7" s="17">
        <f>Inkomsten[[#This Row],[WERKELIJK]]-Inkomsten[[#This Row],[GESCHAT]]</f>
        <v>150</v>
      </c>
      <c r="G7" s="27"/>
    </row>
    <row r="8" spans="1:7" ht="30" customHeight="1" x14ac:dyDescent="0.35">
      <c r="B8" t="s">
        <v>20</v>
      </c>
      <c r="C8" s="16">
        <f>SUBTOTAL(109,Inkomsten[GESCHAT])</f>
        <v>63300</v>
      </c>
      <c r="D8" s="16">
        <f>SUBTOTAL(109,Inkomsten[WERKELIJK])</f>
        <v>57450</v>
      </c>
      <c r="E8" s="16"/>
      <c r="F8" s="16">
        <f>SUBTOTAL(109,Inkomsten[VERSCHIL])</f>
        <v>-5850</v>
      </c>
      <c r="G8" s="28"/>
    </row>
  </sheetData>
  <sheetProtection insertColumns="0" insertRows="0" deleteColumns="0" deleteRows="0" selectLockedCells="1" autoFilter="0"/>
  <dataConsolidate/>
  <conditionalFormatting sqref="F8">
    <cfRule type="cellIs" dxfId="8" priority="3" operator="lessThan">
      <formula>0</formula>
    </cfRule>
  </conditionalFormatting>
  <dataValidations count="9">
    <dataValidation type="custom" allowBlank="1" showInputMessage="1" showErrorMessage="1" errorTitle="LET OP" error="Deze cel wordt automatisch ingevuld en mag niet worden overschreven. Als u deze cel overschrijft, werken de berekeningen in het werkblad niet meer." sqref="G5:G7" xr:uid="{00000000-0002-0000-0100-000000000000}">
      <formula1>LEN(G5)=""</formula1>
    </dataValidation>
    <dataValidation allowBlank="1" showInputMessage="1" showErrorMessage="1" errorTitle="LET OP" error="Deze cel wordt automatisch ingevuld en mag niet worden overschreven. Als u deze cel overschrijft, werken de berekeningen in het werkblad niet meer." sqref="F5:F7" xr:uid="{00000000-0002-0000-0100-000001000000}"/>
    <dataValidation allowBlank="1" showInputMessage="1" showErrorMessage="1" prompt="Voer in dit werkblad de Maandelijkse Inkomsten in" sqref="A1" xr:uid="{00000000-0002-0000-0100-000002000000}"/>
    <dataValidation allowBlank="1" showInputMessage="1" showErrorMessage="1" prompt="Bedrijfsnaam wordt automatisch bijgewerkt in deze cel" sqref="B1" xr:uid="{00000000-0002-0000-0100-000003000000}"/>
    <dataValidation allowBlank="1" showInputMessage="1" showErrorMessage="1" prompt="De titel wordt automatisch in deze cel bijgewerkt. Geef de Maandelijkse Inkomsten in de onderstaande tabel op" sqref="B2" xr:uid="{00000000-0002-0000-0100-000004000000}"/>
    <dataValidation allowBlank="1" showInputMessage="1" showErrorMessage="1" prompt="Voer in deze kolom onder deze kop de Inkomsten in. Gebruik kopfilters om specifieke items te zoeken" sqref="B4" xr:uid="{00000000-0002-0000-0100-000005000000}"/>
    <dataValidation allowBlank="1" showInputMessage="1" showErrorMessage="1" prompt="Voer in deze kolom onder deze kop het geschatte bedrag in" sqref="C4" xr:uid="{00000000-0002-0000-0100-000006000000}"/>
    <dataValidation allowBlank="1" showInputMessage="1" showErrorMessage="1" prompt="Voer in deze kolom onder deze kop het werkelijke bedrag in" sqref="D4" xr:uid="{00000000-0002-0000-0100-000007000000}"/>
    <dataValidation allowBlank="1" showInputMessage="1" showErrorMessage="1" prompt="Het verschil tussen de Geschatte en de Werkelijke inkomsten wordt in deze kolom onder deze kop automatisch berekend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1" customWidth="1"/>
    <col min="2" max="2" width="31.25" style="11" customWidth="1"/>
    <col min="3" max="3" width="19" style="11" customWidth="1"/>
    <col min="4" max="4" width="20.125" style="11" customWidth="1"/>
    <col min="5" max="5" width="20.125" style="11" hidden="1" customWidth="1"/>
    <col min="6" max="6" width="20.125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COMPANY_NAME</f>
        <v>BEDRIJFSNAAM</v>
      </c>
      <c r="C1" s="8"/>
      <c r="D1" s="8"/>
      <c r="E1" s="8"/>
      <c r="F1" s="8"/>
      <c r="G1" s="8"/>
    </row>
    <row r="2" spans="1:7" ht="50.25" customHeight="1" x14ac:dyDescent="1">
      <c r="A2" s="2"/>
      <c r="B2" s="9" t="str">
        <f>BUDGET_Title</f>
        <v>MAANDBUDGET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ht="30" customHeight="1" x14ac:dyDescent="0.35">
      <c r="A4" s="13"/>
      <c r="B4" s="20" t="s">
        <v>22</v>
      </c>
      <c r="C4" s="21" t="s">
        <v>9</v>
      </c>
      <c r="D4" s="21" t="s">
        <v>11</v>
      </c>
      <c r="E4" s="20" t="s">
        <v>21</v>
      </c>
      <c r="F4" s="21" t="s">
        <v>14</v>
      </c>
      <c r="G4" s="29"/>
    </row>
    <row r="5" spans="1:7" ht="30" customHeight="1" x14ac:dyDescent="0.35">
      <c r="B5" t="s">
        <v>23</v>
      </c>
      <c r="C5" s="19">
        <v>9500</v>
      </c>
      <c r="D5" s="19">
        <v>9600</v>
      </c>
      <c r="E5" s="16">
        <f>PersonnelExpenses[[#This Row],[WERKELIJK]]+(10^-6)*ROW(PersonnelExpenses[[#This Row],[WERKELIJK]])</f>
        <v>9600.0000049999999</v>
      </c>
      <c r="F5" s="17">
        <f>PersonnelExpenses[[#This Row],[GESCHAT]]-PersonnelExpenses[[#This Row],[WERKELIJK]]</f>
        <v>-100</v>
      </c>
      <c r="G5" s="27"/>
    </row>
    <row r="6" spans="1:7" ht="30" customHeight="1" x14ac:dyDescent="0.35">
      <c r="B6" t="s">
        <v>24</v>
      </c>
      <c r="C6" s="19">
        <v>4000</v>
      </c>
      <c r="D6" s="19">
        <v>0</v>
      </c>
      <c r="E6" s="16">
        <f>PersonnelExpenses[[#This Row],[WERKELIJK]]+(10^-6)*ROW(PersonnelExpenses[[#This Row],[WERKELIJK]])</f>
        <v>6.0000000000000002E-6</v>
      </c>
      <c r="F6" s="17">
        <f>PersonnelExpenses[[#This Row],[GESCHAT]]-PersonnelExpenses[[#This Row],[WERKELIJK]]</f>
        <v>4000</v>
      </c>
      <c r="G6" s="27"/>
    </row>
    <row r="7" spans="1:7" ht="30" customHeight="1" x14ac:dyDescent="0.35">
      <c r="B7" t="s">
        <v>25</v>
      </c>
      <c r="C7" s="19">
        <v>5000</v>
      </c>
      <c r="D7" s="19">
        <v>4500</v>
      </c>
      <c r="E7" s="16">
        <f>PersonnelExpenses[[#This Row],[WERKELIJK]]+(10^-6)*ROW(PersonnelExpenses[[#This Row],[WERKELIJK]])</f>
        <v>4500.0000069999996</v>
      </c>
      <c r="F7" s="17">
        <f>PersonnelExpenses[[#This Row],[GESCHAT]]-PersonnelExpenses[[#This Row],[WERKELIJK]]</f>
        <v>500</v>
      </c>
      <c r="G7" s="27"/>
    </row>
    <row r="8" spans="1:7" ht="30" customHeight="1" x14ac:dyDescent="0.35">
      <c r="B8" t="s">
        <v>26</v>
      </c>
      <c r="C8" s="16">
        <f>SUBTOTAL(109,PersonnelExpenses[GESCHAT])</f>
        <v>18500</v>
      </c>
      <c r="D8" s="16">
        <f>SUBTOTAL(109,PersonnelExpenses[WERKELIJK])</f>
        <v>14100</v>
      </c>
      <c r="E8" s="16"/>
      <c r="F8" s="16">
        <f>SUBTOTAL(109,PersonnelExpenses[VERSCHIL])</f>
        <v>4400</v>
      </c>
      <c r="G8" s="28"/>
    </row>
  </sheetData>
  <sheetProtection insertColumns="0" insertRows="0" deleteColumns="0" deleteRows="0" selectLockedCells="1" autoFilter="0"/>
  <dataConsolidate/>
  <conditionalFormatting sqref="F8">
    <cfRule type="cellIs" dxfId="7" priority="1" operator="lessThan">
      <formula>0</formula>
    </cfRule>
  </conditionalFormatting>
  <dataValidations count="9">
    <dataValidation allowBlank="1" showInputMessage="1" showErrorMessage="1" errorTitle="LET OP" error="Deze cel wordt automatisch ingevuld en mag niet worden overschreven. Als u deze cel overschrijft, werken de berekeningen in het werkblad niet meer." sqref="F5:F7" xr:uid="{00000000-0002-0000-0200-000000000000}"/>
    <dataValidation type="custom" allowBlank="1" showInputMessage="1" showErrorMessage="1" errorTitle="LET OP" error="Deze cel wordt automatisch ingevuld en mag niet worden overschreven. Als u deze cel overschrijft, werken de berekeningen in het werkblad niet meer." sqref="G5:G7" xr:uid="{00000000-0002-0000-0200-000001000000}">
      <formula1>LEN(G5)=""</formula1>
    </dataValidation>
    <dataValidation allowBlank="1" showInputMessage="1" showErrorMessage="1" prompt="Voer in dit werkblad de Maandelijkse Uitgaven voor Personeel in" sqref="A1" xr:uid="{00000000-0002-0000-0200-000002000000}"/>
    <dataValidation allowBlank="1" showInputMessage="1" showErrorMessage="1" prompt="Bedrijfsnaam wordt automatisch bijgewerkt in deze cel" sqref="B1" xr:uid="{00000000-0002-0000-0200-000003000000}"/>
    <dataValidation allowBlank="1" showInputMessage="1" showErrorMessage="1" prompt="De titel wordt automatisch bijgewerkt in deze cel. Geef de Maandelijkse Uitgaven in de onderstaande tabel op" sqref="B2" xr:uid="{00000000-0002-0000-0200-000004000000}"/>
    <dataValidation allowBlank="1" showInputMessage="1" showErrorMessage="1" prompt="Voer in deze kolom onder deze koptekst Personeelsuitgaven in. Gebruik kopfilters om specifieke items te zoeken" sqref="B4" xr:uid="{00000000-0002-0000-0200-000005000000}"/>
    <dataValidation allowBlank="1" showInputMessage="1" showErrorMessage="1" prompt="Voer in deze kolom onder deze kop het geschatte bedrag in" sqref="C4" xr:uid="{00000000-0002-0000-0200-000006000000}"/>
    <dataValidation allowBlank="1" showInputMessage="1" showErrorMessage="1" prompt="Voer in deze kolom onder deze kop het werkelijke bedrag in" sqref="D4" xr:uid="{00000000-0002-0000-0200-000007000000}"/>
    <dataValidation allowBlank="1" showInputMessage="1" showErrorMessage="1" prompt="Het verschil tussen de Geschatte en de Werkelijke Personeelsuitgaven wordt in deze kolom onder deze kop automatisch berekend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9" defaultRowHeight="30" customHeight="1" x14ac:dyDescent="0.35"/>
  <cols>
    <col min="1" max="1" width="4.125" style="11" customWidth="1"/>
    <col min="2" max="2" width="31.25" style="11" customWidth="1"/>
    <col min="3" max="3" width="19" style="11" customWidth="1"/>
    <col min="4" max="4" width="18.875" style="11" customWidth="1"/>
    <col min="5" max="5" width="21.875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COMPANY_NAME</f>
        <v>BEDRIJFSNAAM</v>
      </c>
      <c r="C1" s="8"/>
      <c r="D1" s="8"/>
      <c r="E1" s="8"/>
      <c r="F1" s="8"/>
      <c r="G1" s="8"/>
    </row>
    <row r="2" spans="1:7" ht="50.25" customHeight="1" x14ac:dyDescent="1">
      <c r="A2" s="2"/>
      <c r="B2" s="9" t="str">
        <f>BUDGET_Title</f>
        <v>MAANDBUDGET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ht="30" customHeight="1" x14ac:dyDescent="0.35">
      <c r="B4" s="20" t="s">
        <v>27</v>
      </c>
      <c r="C4" s="21" t="s">
        <v>9</v>
      </c>
      <c r="D4" s="21" t="s">
        <v>11</v>
      </c>
      <c r="E4" s="20" t="s">
        <v>21</v>
      </c>
      <c r="F4" s="21" t="s">
        <v>14</v>
      </c>
      <c r="G4" s="15"/>
    </row>
    <row r="5" spans="1:7" ht="30" customHeight="1" x14ac:dyDescent="0.35">
      <c r="B5" t="s">
        <v>28</v>
      </c>
      <c r="C5" s="19">
        <v>3000</v>
      </c>
      <c r="D5" s="19">
        <v>2500</v>
      </c>
      <c r="E5" s="16">
        <f>OperatingExpenses[[#This Row],[WERKELIJK]]+(10^-6)*ROW(OperatingExpenses[[#This Row],[WERKELIJK]])</f>
        <v>2500.0000049999999</v>
      </c>
      <c r="F5" s="17">
        <f>OperatingExpenses[[#This Row],[GESCHAT]]-OperatingExpenses[[#This Row],[WERKELIJK]]</f>
        <v>500</v>
      </c>
      <c r="G5" s="27"/>
    </row>
    <row r="6" spans="1:7" ht="30" customHeight="1" x14ac:dyDescent="0.35">
      <c r="B6" t="s">
        <v>29</v>
      </c>
      <c r="C6" s="19">
        <v>2000</v>
      </c>
      <c r="D6" s="19">
        <v>2000</v>
      </c>
      <c r="E6" s="16">
        <f>OperatingExpenses[[#This Row],[WERKELIJK]]+(10^-6)*ROW(OperatingExpenses[[#This Row],[WERKELIJK]])</f>
        <v>2000.000006</v>
      </c>
      <c r="F6" s="17">
        <f>OperatingExpenses[[#This Row],[GESCHAT]]-OperatingExpenses[[#This Row],[WERKELIJK]]</f>
        <v>0</v>
      </c>
      <c r="G6" s="27"/>
    </row>
    <row r="7" spans="1:7" ht="30" customHeight="1" x14ac:dyDescent="0.35">
      <c r="B7" t="s">
        <v>30</v>
      </c>
      <c r="C7" s="19">
        <v>1500</v>
      </c>
      <c r="D7" s="19">
        <v>2175</v>
      </c>
      <c r="E7" s="16">
        <f>OperatingExpenses[[#This Row],[WERKELIJK]]+(10^-6)*ROW(OperatingExpenses[[#This Row],[WERKELIJK]])</f>
        <v>2175.0000070000001</v>
      </c>
      <c r="F7" s="17">
        <f>OperatingExpenses[[#This Row],[GESCHAT]]-OperatingExpenses[[#This Row],[WERKELIJK]]</f>
        <v>-675</v>
      </c>
      <c r="G7" s="27"/>
    </row>
    <row r="8" spans="1:7" ht="30" customHeight="1" x14ac:dyDescent="0.35">
      <c r="B8" t="s">
        <v>31</v>
      </c>
      <c r="C8" s="19">
        <v>2000</v>
      </c>
      <c r="D8" s="19">
        <v>1500</v>
      </c>
      <c r="E8" s="16">
        <f>OperatingExpenses[[#This Row],[WERKELIJK]]+(10^-6)*ROW(OperatingExpenses[[#This Row],[WERKELIJK]])</f>
        <v>1500.000008</v>
      </c>
      <c r="F8" s="17">
        <f>OperatingExpenses[[#This Row],[GESCHAT]]-OperatingExpenses[[#This Row],[WERKELIJK]]</f>
        <v>500</v>
      </c>
      <c r="G8" s="27"/>
    </row>
    <row r="9" spans="1:7" ht="30" customHeight="1" x14ac:dyDescent="0.35">
      <c r="B9" t="s">
        <v>32</v>
      </c>
      <c r="C9" s="19">
        <v>1000</v>
      </c>
      <c r="D9" s="19">
        <v>1000</v>
      </c>
      <c r="E9" s="16">
        <f>OperatingExpenses[[#This Row],[WERKELIJK]]+(10^-6)*ROW(OperatingExpenses[[#This Row],[WERKELIJK]])</f>
        <v>1000.000009</v>
      </c>
      <c r="F9" s="17">
        <f>OperatingExpenses[[#This Row],[GESCHAT]]-OperatingExpenses[[#This Row],[WERKELIJK]]</f>
        <v>0</v>
      </c>
      <c r="G9" s="27"/>
    </row>
    <row r="10" spans="1:7" ht="30" customHeight="1" x14ac:dyDescent="0.35">
      <c r="B10" t="s">
        <v>33</v>
      </c>
      <c r="C10" s="19">
        <v>500</v>
      </c>
      <c r="D10" s="19">
        <v>525</v>
      </c>
      <c r="E10" s="16">
        <f>OperatingExpenses[[#This Row],[WERKELIJK]]+(10^-6)*ROW(OperatingExpenses[[#This Row],[WERKELIJK]])</f>
        <v>525.00000999999997</v>
      </c>
      <c r="F10" s="17">
        <f>OperatingExpenses[[#This Row],[GESCHAT]]-OperatingExpenses[[#This Row],[WERKELIJK]]</f>
        <v>-25</v>
      </c>
      <c r="G10" s="27"/>
    </row>
    <row r="11" spans="1:7" ht="30" customHeight="1" x14ac:dyDescent="0.35">
      <c r="B11" t="s">
        <v>34</v>
      </c>
      <c r="C11" s="19">
        <v>1300</v>
      </c>
      <c r="D11" s="19">
        <v>1275</v>
      </c>
      <c r="E11" s="16">
        <f>OperatingExpenses[[#This Row],[WERKELIJK]]+(10^-6)*ROW(OperatingExpenses[[#This Row],[WERKELIJK]])</f>
        <v>1275.0000110000001</v>
      </c>
      <c r="F11" s="17">
        <f>OperatingExpenses[[#This Row],[GESCHAT]]-OperatingExpenses[[#This Row],[WERKELIJK]]</f>
        <v>25</v>
      </c>
      <c r="G11" s="27"/>
    </row>
    <row r="12" spans="1:7" ht="30" customHeight="1" x14ac:dyDescent="0.35">
      <c r="B12" t="s">
        <v>35</v>
      </c>
      <c r="C12" s="19">
        <v>2000</v>
      </c>
      <c r="D12" s="19">
        <v>2200</v>
      </c>
      <c r="E12" s="16">
        <f>OperatingExpenses[[#This Row],[WERKELIJK]]+(10^-6)*ROW(OperatingExpenses[[#This Row],[WERKELIJK]])</f>
        <v>2200.000012</v>
      </c>
      <c r="F12" s="17">
        <f>OperatingExpenses[[#This Row],[GESCHAT]]-OperatingExpenses[[#This Row],[WERKELIJK]]</f>
        <v>-200</v>
      </c>
      <c r="G12" s="27"/>
    </row>
    <row r="13" spans="1:7" ht="30" customHeight="1" x14ac:dyDescent="0.35">
      <c r="B13" t="s">
        <v>36</v>
      </c>
      <c r="C13" s="19">
        <v>1000</v>
      </c>
      <c r="D13" s="19">
        <v>800</v>
      </c>
      <c r="E13" s="16">
        <f>OperatingExpenses[[#This Row],[WERKELIJK]]+(10^-6)*ROW(OperatingExpenses[[#This Row],[WERKELIJK]])</f>
        <v>800.00001299999997</v>
      </c>
      <c r="F13" s="17">
        <f>OperatingExpenses[[#This Row],[GESCHAT]]-OperatingExpenses[[#This Row],[WERKELIJK]]</f>
        <v>200</v>
      </c>
      <c r="G13" s="27"/>
    </row>
    <row r="14" spans="1:7" ht="30" customHeight="1" x14ac:dyDescent="0.35">
      <c r="B14" t="s">
        <v>37</v>
      </c>
      <c r="C14" s="19">
        <v>4500</v>
      </c>
      <c r="D14" s="19">
        <v>4600</v>
      </c>
      <c r="E14" s="16">
        <f>OperatingExpenses[[#This Row],[WERKELIJK]]+(10^-6)*ROW(OperatingExpenses[[#This Row],[WERKELIJK]])</f>
        <v>4600.0000140000002</v>
      </c>
      <c r="F14" s="17">
        <f>OperatingExpenses[[#This Row],[GESCHAT]]-OperatingExpenses[[#This Row],[WERKELIJK]]</f>
        <v>-100</v>
      </c>
      <c r="G14" s="27"/>
    </row>
    <row r="15" spans="1:7" ht="30" customHeight="1" x14ac:dyDescent="0.35">
      <c r="B15" t="s">
        <v>38</v>
      </c>
      <c r="C15" s="19">
        <v>800</v>
      </c>
      <c r="D15" s="19">
        <v>750</v>
      </c>
      <c r="E15" s="16">
        <f>OperatingExpenses[[#This Row],[WERKELIJK]]+(10^-6)*ROW(OperatingExpenses[[#This Row],[WERKELIJK]])</f>
        <v>750.00001499999996</v>
      </c>
      <c r="F15" s="17">
        <f>OperatingExpenses[[#This Row],[GESCHAT]]-OperatingExpenses[[#This Row],[WERKELIJK]]</f>
        <v>50</v>
      </c>
      <c r="G15" s="27"/>
    </row>
    <row r="16" spans="1:7" ht="30" customHeight="1" x14ac:dyDescent="0.35">
      <c r="B16" t="s">
        <v>39</v>
      </c>
      <c r="C16" s="19">
        <v>400</v>
      </c>
      <c r="D16" s="19">
        <v>350</v>
      </c>
      <c r="E16" s="16">
        <f>OperatingExpenses[[#This Row],[WERKELIJK]]+(10^-6)*ROW(OperatingExpenses[[#This Row],[WERKELIJK]])</f>
        <v>350.00001600000002</v>
      </c>
      <c r="F16" s="17">
        <f>OperatingExpenses[[#This Row],[GESCHAT]]-OperatingExpenses[[#This Row],[WERKELIJK]]</f>
        <v>50</v>
      </c>
      <c r="G16" s="27"/>
    </row>
    <row r="17" spans="2:7" ht="30" customHeight="1" x14ac:dyDescent="0.35">
      <c r="B17" t="s">
        <v>40</v>
      </c>
      <c r="C17" s="19">
        <v>4100</v>
      </c>
      <c r="D17" s="19">
        <v>4500</v>
      </c>
      <c r="E17" s="16">
        <f>OperatingExpenses[[#This Row],[WERKELIJK]]+(10^-6)*ROW(OperatingExpenses[[#This Row],[WERKELIJK]])</f>
        <v>4500.0000170000003</v>
      </c>
      <c r="F17" s="17">
        <f>OperatingExpenses[[#This Row],[GESCHAT]]-OperatingExpenses[[#This Row],[WERKELIJK]]</f>
        <v>-400</v>
      </c>
      <c r="G17" s="27"/>
    </row>
    <row r="18" spans="2:7" ht="30" customHeight="1" x14ac:dyDescent="0.35">
      <c r="B18" t="s">
        <v>41</v>
      </c>
      <c r="C18" s="19">
        <v>350</v>
      </c>
      <c r="D18" s="19">
        <v>400</v>
      </c>
      <c r="E18" s="16">
        <f>OperatingExpenses[[#This Row],[WERKELIJK]]+(10^-6)*ROW(OperatingExpenses[[#This Row],[WERKELIJK]])</f>
        <v>400.00001800000001</v>
      </c>
      <c r="F18" s="17">
        <f>OperatingExpenses[[#This Row],[GESCHAT]]-OperatingExpenses[[#This Row],[WERKELIJK]]</f>
        <v>-50</v>
      </c>
      <c r="G18" s="27"/>
    </row>
    <row r="19" spans="2:7" ht="30" customHeight="1" x14ac:dyDescent="0.35">
      <c r="B19" t="s">
        <v>42</v>
      </c>
      <c r="C19" s="19">
        <v>900</v>
      </c>
      <c r="D19" s="19">
        <v>840</v>
      </c>
      <c r="E19" s="16">
        <f>OperatingExpenses[[#This Row],[WERKELIJK]]+(10^-6)*ROW(OperatingExpenses[[#This Row],[WERKELIJK]])</f>
        <v>840.00001899999995</v>
      </c>
      <c r="F19" s="17">
        <f>OperatingExpenses[[#This Row],[GESCHAT]]-OperatingExpenses[[#This Row],[WERKELIJK]]</f>
        <v>60</v>
      </c>
      <c r="G19" s="27"/>
    </row>
    <row r="20" spans="2:7" ht="30" customHeight="1" x14ac:dyDescent="0.35">
      <c r="B20" t="s">
        <v>43</v>
      </c>
      <c r="C20" s="19">
        <v>5000</v>
      </c>
      <c r="D20" s="19">
        <v>4500</v>
      </c>
      <c r="E20" s="16">
        <f>OperatingExpenses[[#This Row],[WERKELIJK]]+(10^-6)*ROW(OperatingExpenses[[#This Row],[WERKELIJK]])</f>
        <v>4500.0000200000004</v>
      </c>
      <c r="F20" s="17">
        <f>OperatingExpenses[[#This Row],[GESCHAT]]-OperatingExpenses[[#This Row],[WERKELIJK]]</f>
        <v>500</v>
      </c>
      <c r="G20" s="27"/>
    </row>
    <row r="21" spans="2:7" ht="30" customHeight="1" x14ac:dyDescent="0.35">
      <c r="B21" t="s">
        <v>44</v>
      </c>
      <c r="C21" s="19">
        <v>3000</v>
      </c>
      <c r="D21" s="19">
        <v>3200</v>
      </c>
      <c r="E21" s="16">
        <f>OperatingExpenses[[#This Row],[WERKELIJK]]+(10^-6)*ROW(OperatingExpenses[[#This Row],[WERKELIJK]])</f>
        <v>3200.0000209999998</v>
      </c>
      <c r="F21" s="17">
        <f>OperatingExpenses[[#This Row],[GESCHAT]]-OperatingExpenses[[#This Row],[WERKELIJK]]</f>
        <v>-200</v>
      </c>
      <c r="G21" s="27"/>
    </row>
    <row r="22" spans="2:7" ht="30" customHeight="1" x14ac:dyDescent="0.35">
      <c r="B22" t="s">
        <v>45</v>
      </c>
      <c r="C22" s="19">
        <v>250</v>
      </c>
      <c r="D22" s="19">
        <v>280</v>
      </c>
      <c r="E22" s="16">
        <f>OperatingExpenses[[#This Row],[WERKELIJK]]+(10^-6)*ROW(OperatingExpenses[[#This Row],[WERKELIJK]])</f>
        <v>280.000022</v>
      </c>
      <c r="F22" s="17">
        <f>OperatingExpenses[[#This Row],[GESCHAT]]-OperatingExpenses[[#This Row],[WERKELIJK]]</f>
        <v>-30</v>
      </c>
      <c r="G22" s="27"/>
    </row>
    <row r="23" spans="2:7" ht="30" customHeight="1" x14ac:dyDescent="0.35">
      <c r="B23" t="s">
        <v>46</v>
      </c>
      <c r="C23" s="19">
        <v>1400</v>
      </c>
      <c r="D23" s="19">
        <v>1385</v>
      </c>
      <c r="E23" s="16">
        <f>OperatingExpenses[[#This Row],[WERKELIJK]]+(10^-6)*ROW(OperatingExpenses[[#This Row],[WERKELIJK]])</f>
        <v>1385.0000230000001</v>
      </c>
      <c r="F23" s="17">
        <f>OperatingExpenses[[#This Row],[GESCHAT]]-OperatingExpenses[[#This Row],[WERKELIJK]]</f>
        <v>15</v>
      </c>
      <c r="G23" s="27"/>
    </row>
    <row r="24" spans="2:7" ht="30" customHeight="1" x14ac:dyDescent="0.35">
      <c r="B24" t="s">
        <v>47</v>
      </c>
      <c r="C24" s="19">
        <v>1000</v>
      </c>
      <c r="D24" s="19">
        <v>750</v>
      </c>
      <c r="E24" s="16">
        <f>OperatingExpenses[[#This Row],[WERKELIJK]]+(10^-6)*ROW(OperatingExpenses[[#This Row],[WERKELIJK]])</f>
        <v>750.00002400000005</v>
      </c>
      <c r="F24" s="17">
        <f>OperatingExpenses[[#This Row],[GESCHAT]]-OperatingExpenses[[#This Row],[WERKELIJK]]</f>
        <v>250</v>
      </c>
      <c r="G24" s="27"/>
    </row>
    <row r="25" spans="2:7" ht="30" customHeight="1" x14ac:dyDescent="0.35">
      <c r="B25" t="s">
        <v>48</v>
      </c>
      <c r="C25" s="16">
        <f>SUBTOTAL(109,OperatingExpenses[GESCHAT])</f>
        <v>36000</v>
      </c>
      <c r="D25" s="16">
        <f>SUBTOTAL(109,OperatingExpenses[WERKELIJK])</f>
        <v>35530</v>
      </c>
      <c r="E25" s="16"/>
      <c r="F25" s="16">
        <f>SUBTOTAL(109,OperatingExpenses[VERSCHIL])</f>
        <v>470</v>
      </c>
      <c r="G25" s="28"/>
    </row>
  </sheetData>
  <sheetProtection insertColumns="0" insertRows="0" deleteColumns="0" deleteRows="0" selectLockedCells="1" autoFilter="0"/>
  <dataConsolidate/>
  <conditionalFormatting sqref="F25">
    <cfRule type="cellIs" dxfId="6" priority="1" operator="lessThan">
      <formula>0</formula>
    </cfRule>
  </conditionalFormatting>
  <dataValidations count="9">
    <dataValidation type="custom" allowBlank="1" showInputMessage="1" showErrorMessage="1" errorTitle="LET OP" error="Deze cel wordt automatisch ingevuld en mag niet worden overschreven. Als u deze cel overschrijft, werken de berekeningen in het werkblad niet meer." sqref="G5:G24" xr:uid="{00000000-0002-0000-0300-000000000000}">
      <formula1>LEN(G5)=""</formula1>
    </dataValidation>
    <dataValidation allowBlank="1" showInputMessage="1" showErrorMessage="1" errorTitle="LET OP" error="Deze cel wordt automatisch ingevuld en mag niet worden overschreven. Als u deze cel overschrijft, werken de berekeningen in het werkblad niet meer." sqref="F5:F24" xr:uid="{00000000-0002-0000-0300-000001000000}"/>
    <dataValidation allowBlank="1" showInputMessage="1" showErrorMessage="1" prompt="Voer in dit werkblad de Maandelijkse Operationele Uitgaven in" sqref="A1" xr:uid="{00000000-0002-0000-0300-000002000000}"/>
    <dataValidation allowBlank="1" showInputMessage="1" showErrorMessage="1" prompt="Bedrijfsnaam wordt automatisch bijgewerkt in deze cel" sqref="B1" xr:uid="{00000000-0002-0000-0300-000003000000}"/>
    <dataValidation allowBlank="1" showInputMessage="1" showErrorMessage="1" prompt="De titel wordt automatisch bijgewerkt in deze cel. Geef de Maandelijkse Operationele Uitgaven in de onderstaande tabel op" sqref="B2" xr:uid="{00000000-0002-0000-0300-000004000000}"/>
    <dataValidation allowBlank="1" showInputMessage="1" showErrorMessage="1" prompt="Voer in deze kolom onder deze koptekst Operationele Uitgaven in. Gebruik kopfilters om specifieke items te zoeken" sqref="B4" xr:uid="{00000000-0002-0000-0300-000005000000}"/>
    <dataValidation allowBlank="1" showInputMessage="1" showErrorMessage="1" prompt="Voer in deze kolom onder deze kop het geschatte bedrag in" sqref="C4" xr:uid="{00000000-0002-0000-0300-000006000000}"/>
    <dataValidation allowBlank="1" showInputMessage="1" showErrorMessage="1" prompt="Voer in deze kolom onder deze kop het werkelijke bedrag in" sqref="D4" xr:uid="{00000000-0002-0000-0300-000007000000}"/>
    <dataValidation allowBlank="1" showInputMessage="1" showErrorMessage="1" prompt="Het verschil tussen de Geschatte en de Werkelijke Operationele Uitgaven wordt in deze kolom onder deze kop automatisch berekend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23AA672-7AA9-4F91-BFFF-9A6FDB399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56959E06-A44B-4E8A-BEF1-B165D9B2DD71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CE99E0C-805E-419A-AABB-AC8EB766AA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TM03458075</ap:Template>
  <ap:TotalTime>0</ap:TotalTime>
  <ap:DocSecurity>0</ap:DocSecurity>
  <ap:ScaleCrop>false</ap:ScaleCrop>
  <ap:HeadingPairs>
    <vt:vector baseType="variant" size="4">
      <vt:variant>
        <vt:lpstr>Werkbladen</vt:lpstr>
      </vt:variant>
      <vt:variant>
        <vt:i4>4</vt:i4>
      </vt:variant>
      <vt:variant>
        <vt:lpstr>Benoemde bereiken</vt:lpstr>
      </vt:variant>
      <vt:variant>
        <vt:i4>10</vt:i4>
      </vt:variant>
    </vt:vector>
  </ap:HeadingPairs>
  <ap:TitlesOfParts>
    <vt:vector baseType="lpstr" size="14">
      <vt:lpstr>Overzicht maandelijks budget</vt:lpstr>
      <vt:lpstr>Inkomsten</vt:lpstr>
      <vt:lpstr>Uitgaven personeel</vt:lpstr>
      <vt:lpstr>Operationele kosten</vt:lpstr>
      <vt:lpstr>Inkomsten!Afdruktitels</vt:lpstr>
      <vt:lpstr>'Operationele kosten'!Afdruktitels</vt:lpstr>
      <vt:lpstr>'Uitgaven personeel'!Afdruktitels</vt:lpstr>
      <vt:lpstr>BUDGET_Title</vt:lpstr>
      <vt:lpstr>ColumnTitle1</vt:lpstr>
      <vt:lpstr>COMPANY_NAME</vt:lpstr>
      <vt:lpstr>Titel4</vt:lpstr>
      <vt:lpstr>Title1</vt:lpstr>
      <vt:lpstr>Title2</vt:lpstr>
      <vt:lpstr>Title3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2021-12-13T22:23:56Z</dcterms:created>
  <dcterms:modified xsi:type="dcterms:W3CDTF">2022-02-24T12:51:20Z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