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15"/>
  <workbookPr/>
  <mc:AlternateContent xmlns:mc="http://schemas.openxmlformats.org/markup-compatibility/2006">
    <mc:Choice Requires="x15">
      <x15ac:absPath xmlns:x15ac="http://schemas.microsoft.com/office/spreadsheetml/2010/11/ac" url="\\store\ftp\MNET\Lalissa\01_Template\WordTech_20190515_Accessibility_Q4_B7\04_PreDTP_Done\nl-NL\"/>
    </mc:Choice>
  </mc:AlternateContent>
  <xr:revisionPtr revIDLastSave="0" documentId="13_ncr:1_{0715AE9F-A3A9-4CD7-99DD-69D3E74E3772}" xr6:coauthVersionLast="43" xr6:coauthVersionMax="43" xr10:uidLastSave="{00000000-0000-0000-0000-000000000000}"/>
  <bookViews>
    <workbookView xWindow="-120" yWindow="-120" windowWidth="29040" windowHeight="17640" xr2:uid="{00000000-000D-0000-FFFF-FFFF00000000}"/>
  </bookViews>
  <sheets>
    <sheet name="Leningcalculator" sheetId="1" r:id="rId1"/>
  </sheets>
  <definedNames>
    <definedName name="_xlnm.Print_Titles" localSheetId="0">Leningcalculator!$8:$9</definedName>
    <definedName name="Begin_aflossing_lening">Leningcalculator!$K$2</definedName>
    <definedName name="Begin_lening_vandaag">IF(Begin_aflossing_lening&lt;TODAY(),TRUE,FALSE)</definedName>
    <definedName name="Geschat_jaarsalaris">Leningcalculator!$F$2</definedName>
    <definedName name="Geschat_maandsalaris">Leningcalculator!$L$20</definedName>
    <definedName name="PercentAboveBelow">IF(CollegeLoans[[#Totals],[Geplande betaling]]/Geschat_maandsalaris&gt;=0.08,"above","below")</definedName>
    <definedName name="Percentage_van_inkomen">CollegeLoans[[#Totals],[Geplande betaling]]/Geschat_maandsalaris</definedName>
    <definedName name="PercentageOfMonthlyIncome">CollegeLoans[[#Totals],[Huidige maandelijkse betaling]]/Geschat_maandsalaris</definedName>
    <definedName name="Samengestelde_aflossing_lening">Leningcalculator!$L$18</definedName>
    <definedName name="Totale_maandelijkse_betaling">CollegeLoans[[#Totals],[Huidige maandelijkse betaling]]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 l="1"/>
  <c r="H14" i="1"/>
  <c r="K14" i="1"/>
  <c r="J14" i="1" s="1"/>
  <c r="L14" i="1" l="1"/>
  <c r="K2" i="1"/>
  <c r="I14" i="1" s="1"/>
  <c r="F10" i="1"/>
  <c r="F11" i="1" l="1"/>
  <c r="I10" i="1" l="1"/>
  <c r="I11" i="1" l="1"/>
  <c r="I13" i="1"/>
  <c r="I12" i="1"/>
  <c r="I15" i="1"/>
  <c r="H12" i="1"/>
  <c r="H13" i="1"/>
  <c r="K12" i="1"/>
  <c r="J12" i="1" s="1"/>
  <c r="K13" i="1"/>
  <c r="L13" i="1" s="1"/>
  <c r="H15" i="1"/>
  <c r="K15" i="1"/>
  <c r="J15" i="1" s="1"/>
  <c r="L20" i="1"/>
  <c r="E17" i="1"/>
  <c r="D17" i="1"/>
  <c r="K11" i="1"/>
  <c r="L11" i="1" s="1"/>
  <c r="H11" i="1"/>
  <c r="K10" i="1"/>
  <c r="H10" i="1"/>
  <c r="I16" i="1" l="1"/>
  <c r="E6" i="1" s="1"/>
  <c r="J10" i="1"/>
  <c r="K16" i="1"/>
  <c r="L5" i="1" s="1"/>
  <c r="L15" i="1"/>
  <c r="L12" i="1"/>
  <c r="J11" i="1"/>
  <c r="J13" i="1"/>
  <c r="L10" i="1"/>
  <c r="L16" i="1" l="1"/>
  <c r="J16" i="1"/>
  <c r="L18" i="1" s="1"/>
  <c r="E5" i="1"/>
  <c r="L6" i="1"/>
  <c r="J17" i="1"/>
  <c r="L17" i="1"/>
</calcChain>
</file>

<file path=xl/sharedStrings.xml><?xml version="1.0" encoding="utf-8"?>
<sst xmlns="http://schemas.openxmlformats.org/spreadsheetml/2006/main" count="32" uniqueCount="32">
  <si>
    <t>CALCULATOR STUDIELENING</t>
  </si>
  <si>
    <r>
      <t xml:space="preserve"> Er wordt aangeraden te zorgen dat de totale maandelijkse aflossingen van uw studielening </t>
    </r>
    <r>
      <rPr>
        <b/>
        <sz val="16"/>
        <color theme="6" tint="-0.499984740745262"/>
        <rFont val="Calibri"/>
        <family val="2"/>
        <scheme val="minor"/>
      </rPr>
      <t>niet meer dan 8%</t>
    </r>
    <r>
      <rPr>
        <sz val="16"/>
        <color theme="6" tint="-0.499984740745262"/>
        <rFont val="Calibri"/>
        <family val="2"/>
        <scheme val="minor"/>
      </rPr>
      <t xml:space="preserve"> van uw eerste jaarsalaris bedragen.</t>
    </r>
  </si>
  <si>
    <t>Uw totale huidige maandelijkse aflossing is:</t>
  </si>
  <si>
    <t>Percentage van het huidige maandinkomen:</t>
  </si>
  <si>
    <t>ALGEMENE LENINGSDETAILS</t>
  </si>
  <si>
    <t>Leningnr.</t>
  </si>
  <si>
    <t>10998M88</t>
  </si>
  <si>
    <t>20987N87</t>
  </si>
  <si>
    <t>Totalen</t>
  </si>
  <si>
    <t>Gemiddelden</t>
  </si>
  <si>
    <t>Totale samengevoegde aflossing lening:</t>
  </si>
  <si>
    <t>Geschat maandinkomen na afstuderen:</t>
  </si>
  <si>
    <t>Kredietverlener</t>
  </si>
  <si>
    <t>Kredietverlener 1</t>
  </si>
  <si>
    <t>Kredietverlener 2</t>
  </si>
  <si>
    <t>Driehoekige pijl naar rechts in de richting van Geschatte jaarlijkse salaris staat in deze cel.</t>
  </si>
  <si>
    <t>Geleend bedrag</t>
  </si>
  <si>
    <t>Jaarlijkse
rentevoet</t>
  </si>
  <si>
    <t>Geschat jaarsalaris na afstuderen</t>
  </si>
  <si>
    <t>GEGEVENS AFLOSSING LENING</t>
  </si>
  <si>
    <t>Begindatum</t>
  </si>
  <si>
    <t>Looptijd (jaren)</t>
  </si>
  <si>
    <t>Uw totale geplande maandelijkse betaling is:</t>
  </si>
  <si>
    <t>Einddatum</t>
  </si>
  <si>
    <t>Driehoekige pijl naar rechts die de datum aangeeft waarop je begint met het terugbetalen van deze lening staat in deze cel.</t>
  </si>
  <si>
    <t>BETALINGSGEGEVENS</t>
  </si>
  <si>
    <t>Huidige maandelijkse betaling</t>
  </si>
  <si>
    <t>Datum waarop u begint met aflossen van de leningen</t>
  </si>
  <si>
    <t>Geplande betaling</t>
  </si>
  <si>
    <t>Totale rente</t>
  </si>
  <si>
    <t>Jaarlijkse Betaling</t>
  </si>
  <si>
    <t>Percentage van gepland maandinkomen: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</si>
</sst>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_-&quot;kr&quot;\ * #,##0_-;\-&quot;kr&quot;\ * #,##0_-;_-&quot;kr&quot;\ * &quot;-&quot;_-;_-@_-"/>
    <numFmt numFmtId="167" formatCode="d\-m\-yyyy"/>
    <numFmt numFmtId="168" formatCode="&quot;€&quot;\ #,##0"/>
    <numFmt numFmtId="169" formatCode="&quot;€&quot;\ #,##0.00"/>
  </numFmts>
  <fonts count="30" x14ac:knownFonts="1">
    <font>
      <sz val="11"/>
      <color theme="3"/>
      <name val="Calibri"/>
      <family val="2"/>
      <scheme val="minor"/>
    </font>
    <font>
      <sz val="11"/>
      <color theme="1"/>
      <name val="Calibri"/>
      <family val="2"/>
      <scheme val="minor"/>
    </font>
    <font>
      <sz val="11"/>
      <color theme="1"/>
      <name val="Calibri"/>
      <family val="2"/>
      <scheme val="minor"/>
    </font>
    <font>
      <b/>
      <sz val="11"/>
      <color theme="0"/>
      <name val="Calibri"/>
      <family val="2"/>
      <scheme val="major"/>
    </font>
    <font>
      <sz val="11"/>
      <color theme="0"/>
      <name val="Calibri"/>
      <family val="2"/>
      <scheme val="major"/>
    </font>
    <font>
      <b/>
      <sz val="14"/>
      <color theme="3"/>
      <name val="Calibri"/>
      <family val="2"/>
      <scheme val="minor"/>
    </font>
    <font>
      <b/>
      <sz val="29"/>
      <color theme="0"/>
      <name val="Calibri"/>
      <family val="2"/>
      <scheme val="major"/>
    </font>
    <font>
      <b/>
      <sz val="17"/>
      <color theme="3"/>
      <name val="Calibri"/>
      <family val="2"/>
      <scheme val="minor"/>
    </font>
    <font>
      <b/>
      <sz val="18"/>
      <color theme="0"/>
      <name val="Calibri"/>
      <family val="2"/>
      <scheme val="major"/>
    </font>
    <font>
      <b/>
      <sz val="11"/>
      <color theme="3"/>
      <name val="Calibri"/>
      <family val="2"/>
      <scheme val="minor"/>
    </font>
    <font>
      <b/>
      <sz val="11"/>
      <color theme="1"/>
      <name val="Calibri"/>
      <family val="2"/>
      <scheme val="minor"/>
    </font>
    <font>
      <i/>
      <sz val="11"/>
      <color theme="1" tint="0.34998626667073579"/>
      <name val="Calibri"/>
      <family val="2"/>
      <scheme val="minor"/>
    </font>
    <font>
      <b/>
      <sz val="16"/>
      <color theme="6" tint="-0.24994659260841701"/>
      <name val="Calibri"/>
      <family val="2"/>
      <scheme val="minor"/>
    </font>
    <font>
      <b/>
      <sz val="16"/>
      <color theme="6" tint="-0.499984740745262"/>
      <name val="Calibri"/>
      <family val="2"/>
      <scheme val="minor"/>
    </font>
    <font>
      <sz val="16"/>
      <color theme="6" tint="-0.499984740745262"/>
      <name val="Calibri"/>
      <family val="2"/>
      <scheme val="minor"/>
    </font>
    <font>
      <b/>
      <sz val="14"/>
      <color theme="6" tint="-0.499984740745262"/>
      <name val="Calibri"/>
      <family val="2"/>
      <scheme val="minor"/>
    </font>
    <font>
      <b/>
      <sz val="39"/>
      <color theme="6" tint="-0.499984740745262"/>
      <name val="Calibri"/>
      <family val="2"/>
      <scheme val="major"/>
    </font>
    <font>
      <sz val="11"/>
      <color theme="0"/>
      <name val="Calibri"/>
      <family val="2"/>
      <scheme val="minor"/>
    </font>
    <font>
      <b/>
      <sz val="30"/>
      <color theme="0"/>
      <name val="Calibri"/>
      <family val="2"/>
      <scheme val="major"/>
    </font>
    <font>
      <sz val="11"/>
      <color theme="3"/>
      <name val="Calibri"/>
      <family val="2"/>
      <scheme val="minor"/>
    </font>
    <font>
      <sz val="16"/>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s>
  <fills count="35">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style="thick">
        <color theme="0"/>
      </right>
      <top/>
      <bottom/>
      <diagonal/>
    </border>
    <border>
      <left style="thick">
        <color theme="0"/>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right/>
      <top style="dotted">
        <color theme="3"/>
      </top>
      <bottom/>
      <diagonal/>
    </border>
    <border>
      <left/>
      <right/>
      <top/>
      <bottom style="dotted">
        <color theme="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7">
    <xf numFmtId="0" fontId="0" fillId="0" borderId="0"/>
    <xf numFmtId="169" fontId="1" fillId="0" borderId="0" applyFont="0" applyFill="0" applyBorder="0" applyAlignment="0" applyProtection="0"/>
    <xf numFmtId="10" fontId="2" fillId="0" borderId="0" applyFont="0" applyFill="0" applyBorder="0" applyAlignment="0" applyProtection="0"/>
    <xf numFmtId="0" fontId="6" fillId="2" borderId="0" applyNumberFormat="0" applyBorder="0" applyAlignment="0" applyProtection="0"/>
    <xf numFmtId="0" fontId="7" fillId="0" borderId="0" applyNumberForma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xf numFmtId="0" fontId="9" fillId="0" borderId="3" applyNumberFormat="0" applyFill="0" applyAlignment="0" applyProtection="0"/>
    <xf numFmtId="0" fontId="11" fillId="0" borderId="0" applyNumberFormat="0" applyFill="0" applyBorder="0" applyAlignment="0" applyProtection="0"/>
    <xf numFmtId="0" fontId="10" fillId="0" borderId="4" applyNumberFormat="0" applyFill="0" applyAlignment="0" applyProtection="0"/>
    <xf numFmtId="165" fontId="19" fillId="0" borderId="0" applyFont="0" applyFill="0" applyBorder="0" applyAlignment="0" applyProtection="0"/>
    <xf numFmtId="164" fontId="19" fillId="0" borderId="0" applyFont="0" applyFill="0" applyBorder="0" applyAlignment="0" applyProtection="0"/>
    <xf numFmtId="166" fontId="19" fillId="0" borderId="0" applyFon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7" applyNumberFormat="0" applyAlignment="0" applyProtection="0"/>
    <xf numFmtId="0" fontId="25" fillId="8" borderId="8" applyNumberFormat="0" applyAlignment="0" applyProtection="0"/>
    <xf numFmtId="0" fontId="26" fillId="8" borderId="7" applyNumberFormat="0" applyAlignment="0" applyProtection="0"/>
    <xf numFmtId="0" fontId="27" fillId="0" borderId="9" applyNumberFormat="0" applyFill="0" applyAlignment="0" applyProtection="0"/>
    <xf numFmtId="0" fontId="28" fillId="9" borderId="10" applyNumberFormat="0" applyAlignment="0" applyProtection="0"/>
    <xf numFmtId="0" fontId="29" fillId="0" borderId="0" applyNumberFormat="0" applyFill="0" applyBorder="0" applyAlignment="0" applyProtection="0"/>
    <xf numFmtId="0" fontId="19" fillId="10" borderId="11" applyNumberFormat="0" applyFont="0" applyAlignment="0" applyProtection="0"/>
    <xf numFmtId="0" fontId="1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7"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cellStyleXfs>
  <cellXfs count="66">
    <xf numFmtId="0" fontId="0" fillId="0" borderId="0" xfId="0"/>
    <xf numFmtId="0" fontId="0" fillId="0" borderId="0"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wrapText="1"/>
    </xf>
    <xf numFmtId="0" fontId="0" fillId="0" borderId="0" xfId="0" applyFont="1" applyFill="1" applyBorder="1" applyAlignment="1">
      <alignment horizontal="left"/>
    </xf>
    <xf numFmtId="0" fontId="0" fillId="0" borderId="0" xfId="0" applyNumberFormat="1" applyFont="1" applyFill="1" applyBorder="1" applyAlignment="1">
      <alignment horizontal="left" indent="1"/>
    </xf>
    <xf numFmtId="0" fontId="0" fillId="0" borderId="0" xfId="0" applyFill="1"/>
    <xf numFmtId="0" fontId="0" fillId="0" borderId="1" xfId="0" applyFont="1" applyFill="1" applyBorder="1" applyAlignment="1">
      <alignment horizontal="center" wrapText="1"/>
    </xf>
    <xf numFmtId="0" fontId="0" fillId="0" borderId="2" xfId="0" applyFont="1" applyFill="1" applyBorder="1" applyAlignment="1">
      <alignment horizontal="center" wrapText="1"/>
    </xf>
    <xf numFmtId="0" fontId="0" fillId="0" borderId="0" xfId="0" applyNumberFormat="1" applyFill="1"/>
    <xf numFmtId="0" fontId="3" fillId="3" borderId="0" xfId="0" applyFont="1" applyFill="1" applyBorder="1" applyAlignment="1">
      <alignment horizontal="left" vertical="center" indent="1"/>
    </xf>
    <xf numFmtId="0" fontId="3" fillId="3" borderId="0" xfId="0" applyFont="1" applyFill="1" applyBorder="1" applyAlignment="1">
      <alignment vertical="center"/>
    </xf>
    <xf numFmtId="10" fontId="3" fillId="3" borderId="1" xfId="2" applyNumberFormat="1" applyFont="1" applyFill="1" applyBorder="1" applyAlignment="1">
      <alignment horizontal="center" vertical="center"/>
    </xf>
    <xf numFmtId="10" fontId="3" fillId="3" borderId="0" xfId="2" applyNumberFormat="1" applyFont="1" applyFill="1" applyBorder="1" applyAlignment="1">
      <alignment horizontal="center" vertical="center"/>
    </xf>
    <xf numFmtId="10" fontId="15" fillId="0" borderId="0" xfId="2" applyNumberFormat="1" applyFont="1" applyFill="1" applyAlignment="1">
      <alignment horizontal="left" vertical="top" indent="2"/>
    </xf>
    <xf numFmtId="0" fontId="0" fillId="0" borderId="5" xfId="0" applyFill="1" applyBorder="1"/>
    <xf numFmtId="0" fontId="7" fillId="0" borderId="5" xfId="4" applyFill="1" applyBorder="1" applyAlignment="1">
      <alignment horizontal="right"/>
    </xf>
    <xf numFmtId="0" fontId="7" fillId="0" borderId="5" xfId="4" applyFill="1" applyBorder="1" applyAlignment="1">
      <alignment horizontal="center"/>
    </xf>
    <xf numFmtId="10" fontId="19" fillId="0" borderId="1" xfId="0" applyNumberFormat="1" applyFont="1" applyFill="1" applyBorder="1" applyAlignment="1">
      <alignment horizontal="center" vertical="center"/>
    </xf>
    <xf numFmtId="0" fontId="0" fillId="0" borderId="0" xfId="0" applyFill="1" applyAlignment="1"/>
    <xf numFmtId="0" fontId="5" fillId="0" borderId="0" xfId="0" applyNumberFormat="1" applyFont="1" applyFill="1" applyAlignment="1"/>
    <xf numFmtId="0" fontId="5" fillId="0" borderId="0" xfId="2" applyNumberFormat="1" applyFont="1" applyFill="1" applyAlignment="1">
      <alignment vertical="top"/>
    </xf>
    <xf numFmtId="0" fontId="20" fillId="0" borderId="0" xfId="0" applyFont="1" applyFill="1" applyAlignment="1">
      <alignment vertical="center"/>
    </xf>
    <xf numFmtId="169" fontId="19" fillId="0" borderId="0" xfId="1" applyFont="1" applyFill="1" applyBorder="1" applyAlignment="1">
      <alignment horizontal="right" indent="2"/>
    </xf>
    <xf numFmtId="10" fontId="19" fillId="0" borderId="1" xfId="2" applyFont="1" applyFill="1" applyBorder="1" applyAlignment="1">
      <alignment horizontal="center"/>
    </xf>
    <xf numFmtId="167" fontId="0" fillId="0" borderId="1" xfId="0" applyNumberFormat="1" applyFont="1" applyFill="1" applyBorder="1" applyAlignment="1">
      <alignment horizontal="center"/>
    </xf>
    <xf numFmtId="169" fontId="15" fillId="0" borderId="0" xfId="0" applyNumberFormat="1" applyFont="1" applyFill="1" applyAlignment="1">
      <alignment horizontal="left" indent="2"/>
    </xf>
    <xf numFmtId="169" fontId="0" fillId="0" borderId="0" xfId="1" applyNumberFormat="1" applyFont="1" applyFill="1" applyBorder="1" applyAlignment="1">
      <alignment horizontal="right" indent="3"/>
    </xf>
    <xf numFmtId="169" fontId="0" fillId="0" borderId="0" xfId="1" applyNumberFormat="1" applyFont="1" applyFill="1" applyBorder="1" applyAlignment="1">
      <alignment horizontal="right" indent="2"/>
    </xf>
    <xf numFmtId="169" fontId="0" fillId="0" borderId="0" xfId="1" applyNumberFormat="1" applyFont="1" applyFill="1" applyBorder="1" applyAlignment="1">
      <alignment horizontal="right" indent="4"/>
    </xf>
    <xf numFmtId="169" fontId="19" fillId="0" borderId="0" xfId="0" applyNumberFormat="1" applyFont="1" applyFill="1" applyBorder="1" applyAlignment="1">
      <alignment horizontal="right" vertical="center" indent="2"/>
    </xf>
    <xf numFmtId="169" fontId="3" fillId="3" borderId="0" xfId="0" applyNumberFormat="1" applyFont="1" applyFill="1" applyBorder="1" applyAlignment="1">
      <alignment horizontal="right" vertical="center" indent="2"/>
    </xf>
    <xf numFmtId="169" fontId="19" fillId="0" borderId="0" xfId="0" applyNumberFormat="1" applyFont="1" applyFill="1" applyBorder="1" applyAlignment="1">
      <alignment horizontal="right" vertical="center" indent="3"/>
    </xf>
    <xf numFmtId="169" fontId="19" fillId="0" borderId="0" xfId="0" applyNumberFormat="1" applyFont="1" applyFill="1" applyBorder="1" applyAlignment="1">
      <alignment horizontal="right" vertical="center" indent="4"/>
    </xf>
    <xf numFmtId="169" fontId="0" fillId="0" borderId="0" xfId="1" applyFont="1" applyFill="1" applyBorder="1" applyAlignment="1">
      <alignment horizontal="right" indent="2"/>
    </xf>
    <xf numFmtId="10" fontId="0" fillId="0" borderId="1" xfId="2" applyFont="1" applyFill="1" applyBorder="1" applyAlignment="1">
      <alignment horizontal="center"/>
    </xf>
    <xf numFmtId="0" fontId="0" fillId="0" borderId="0" xfId="0" applyFont="1" applyFill="1" applyBorder="1" applyAlignment="1">
      <alignment horizontal="left" vertical="center" indent="1"/>
    </xf>
    <xf numFmtId="0" fontId="0" fillId="0" borderId="0" xfId="0" applyFont="1" applyFill="1" applyBorder="1" applyAlignment="1">
      <alignment vertical="center"/>
    </xf>
    <xf numFmtId="0" fontId="0" fillId="0" borderId="2"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14" fontId="0" fillId="0" borderId="0" xfId="0" applyNumberFormat="1" applyAlignment="1">
      <alignment horizontal="center"/>
    </xf>
    <xf numFmtId="14" fontId="0" fillId="0" borderId="0" xfId="0" applyNumberFormat="1" applyFill="1" applyAlignment="1">
      <alignment horizontal="center"/>
    </xf>
    <xf numFmtId="169" fontId="4" fillId="3" borderId="0" xfId="0" applyNumberFormat="1" applyFont="1" applyFill="1" applyBorder="1" applyAlignment="1">
      <alignment vertical="center"/>
    </xf>
    <xf numFmtId="169" fontId="3" fillId="3" borderId="0" xfId="0" applyNumberFormat="1" applyFont="1" applyFill="1" applyBorder="1" applyAlignment="1">
      <alignment vertical="center"/>
    </xf>
    <xf numFmtId="0" fontId="7" fillId="0" borderId="0" xfId="4" applyFill="1" applyBorder="1" applyAlignment="1">
      <alignment horizontal="right"/>
    </xf>
    <xf numFmtId="169" fontId="13" fillId="0" borderId="0" xfId="0" applyNumberFormat="1" applyFont="1" applyAlignment="1"/>
    <xf numFmtId="0" fontId="7" fillId="0" borderId="0" xfId="4" applyFill="1" applyAlignment="1">
      <alignment horizontal="right"/>
    </xf>
    <xf numFmtId="169" fontId="15" fillId="0" borderId="0" xfId="0" applyNumberFormat="1" applyFont="1" applyFill="1" applyAlignment="1">
      <alignment horizontal="left" indent="3"/>
    </xf>
    <xf numFmtId="10" fontId="15" fillId="0" borderId="0" xfId="2" applyNumberFormat="1" applyFont="1" applyFill="1" applyAlignment="1">
      <alignment horizontal="left" vertical="top" indent="3"/>
    </xf>
    <xf numFmtId="0" fontId="8"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5" fillId="0" borderId="0" xfId="6" applyFill="1" applyAlignment="1">
      <alignment horizontal="left"/>
    </xf>
    <xf numFmtId="0" fontId="5" fillId="0" borderId="0" xfId="6" applyFill="1" applyAlignment="1">
      <alignment horizontal="left" vertical="top"/>
    </xf>
    <xf numFmtId="0" fontId="14" fillId="0" borderId="5" xfId="5" applyFont="1" applyFill="1" applyBorder="1" applyAlignment="1">
      <alignment horizontal="left" vertical="center"/>
    </xf>
    <xf numFmtId="0" fontId="0" fillId="0" borderId="6" xfId="0" applyFill="1" applyBorder="1" applyAlignment="1">
      <alignment horizontal="center"/>
    </xf>
    <xf numFmtId="0" fontId="6" fillId="2" borderId="0" xfId="3" applyAlignment="1">
      <alignment horizontal="center" wrapText="1"/>
    </xf>
    <xf numFmtId="168" fontId="16" fillId="0" borderId="0" xfId="0" applyNumberFormat="1" applyFont="1" applyFill="1" applyBorder="1" applyAlignment="1">
      <alignment horizontal="center" vertical="center"/>
    </xf>
    <xf numFmtId="167" fontId="16" fillId="0" borderId="0" xfId="0" applyNumberFormat="1" applyFont="1" applyFill="1" applyBorder="1" applyAlignment="1">
      <alignment horizontal="center" vertical="center"/>
    </xf>
    <xf numFmtId="0" fontId="17" fillId="0" borderId="0" xfId="0" applyFont="1" applyFill="1" applyAlignment="1">
      <alignment horizontal="center"/>
    </xf>
    <xf numFmtId="0" fontId="18" fillId="0" borderId="0" xfId="0" applyNumberFormat="1" applyFont="1" applyFill="1" applyBorder="1" applyAlignment="1">
      <alignment horizontal="center" vertical="top"/>
    </xf>
    <xf numFmtId="0" fontId="0" fillId="0" borderId="0" xfId="0" applyFill="1" applyBorder="1" applyAlignment="1">
      <alignment horizontal="center" vertical="top"/>
    </xf>
    <xf numFmtId="0" fontId="5" fillId="0" borderId="0" xfId="6" applyFill="1" applyAlignment="1">
      <alignment horizontal="left" indent="5"/>
    </xf>
    <xf numFmtId="0" fontId="5" fillId="0" borderId="0" xfId="6" applyFill="1" applyAlignment="1">
      <alignment horizontal="left" vertical="top" indent="5"/>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erekening" xfId="18" builtinId="22" customBuiltin="1"/>
    <cellStyle name="Controlecel" xfId="20" builtinId="23" customBuiltin="1"/>
    <cellStyle name="Gekoppelde cel" xfId="19" builtinId="24" customBuiltin="1"/>
    <cellStyle name="Goed" xfId="13" builtinId="26" customBuiltin="1"/>
    <cellStyle name="Invoer" xfId="16" builtinId="20" customBuiltin="1"/>
    <cellStyle name="Komma" xfId="10" builtinId="3" customBuiltin="1"/>
    <cellStyle name="Komma [0]" xfId="11" builtinId="6" customBuiltin="1"/>
    <cellStyle name="Kop 1" xfId="5" builtinId="16" customBuiltin="1"/>
    <cellStyle name="Kop 2" xfId="6" builtinId="17" customBuiltin="1"/>
    <cellStyle name="Kop 3" xfId="7" builtinId="18" customBuiltin="1"/>
    <cellStyle name="Kop 4" xfId="4" builtinId="19" customBuiltin="1"/>
    <cellStyle name="Neutraal" xfId="15" builtinId="28" customBuiltin="1"/>
    <cellStyle name="Notitie" xfId="22" builtinId="10" customBuiltin="1"/>
    <cellStyle name="Ongeldig" xfId="14" builtinId="27" customBuiltin="1"/>
    <cellStyle name="Procent" xfId="2" builtinId="5" customBuiltin="1"/>
    <cellStyle name="Standaard" xfId="0" builtinId="0" customBuiltin="1"/>
    <cellStyle name="Titel" xfId="3" builtinId="15" customBuiltin="1"/>
    <cellStyle name="Totaal" xfId="9" builtinId="25" customBuiltin="1"/>
    <cellStyle name="Uitvoer" xfId="17" builtinId="21" customBuiltin="1"/>
    <cellStyle name="Valuta" xfId="1" builtinId="4" customBuiltin="1"/>
    <cellStyle name="Valuta [0]" xfId="12" builtinId="7" customBuiltin="1"/>
    <cellStyle name="Verklarende tekst" xfId="8" builtinId="53" customBuiltin="1"/>
    <cellStyle name="Waarschuwingstekst" xfId="21" builtinId="11" customBuiltin="1"/>
  </cellStyles>
  <dxfs count="28">
    <dxf>
      <font>
        <b val="0"/>
        <i val="0"/>
        <strike val="0"/>
        <condense val="0"/>
        <extend val="0"/>
        <outline val="0"/>
        <shadow val="0"/>
        <u val="none"/>
        <vertAlign val="baseline"/>
        <sz val="11"/>
        <color theme="3"/>
        <name val="Calibri"/>
        <family val="2"/>
        <scheme val="minor"/>
      </font>
      <numFmt numFmtId="169" formatCode="&quot;€&quot;\ #,##0.00"/>
      <fill>
        <patternFill patternType="none">
          <fgColor indexed="64"/>
          <bgColor indexed="65"/>
        </patternFill>
      </fill>
      <alignment horizontal="right" vertical="center" textRotation="0" wrapText="0" indent="2" justifyLastLine="0" shrinkToFit="0" readingOrder="0"/>
      <border diagonalUp="0" diagonalDown="0" outline="0">
        <left/>
        <right/>
        <top/>
        <bottom/>
      </border>
    </dxf>
    <dxf>
      <numFmt numFmtId="169" formatCode="&quot;€&quot;\ #,##0.00"/>
      <fill>
        <patternFill patternType="none">
          <fgColor indexed="64"/>
          <bgColor auto="1"/>
        </patternFill>
      </fill>
      <alignment horizontal="right" vertical="bottom" textRotation="0" wrapText="0" indent="2" justifyLastLine="0" shrinkToFit="0" readingOrder="0"/>
    </dxf>
    <dxf>
      <font>
        <b val="0"/>
        <i val="0"/>
        <strike val="0"/>
        <condense val="0"/>
        <extend val="0"/>
        <outline val="0"/>
        <shadow val="0"/>
        <u val="none"/>
        <vertAlign val="baseline"/>
        <sz val="11"/>
        <color theme="3"/>
        <name val="Calibri"/>
        <family val="2"/>
        <scheme val="minor"/>
      </font>
      <numFmt numFmtId="169" formatCode="&quot;€&quot;\ #,##0.00"/>
      <fill>
        <patternFill patternType="none">
          <fgColor indexed="64"/>
          <bgColor indexed="65"/>
        </patternFill>
      </fill>
      <alignment horizontal="right" vertical="center" textRotation="0" wrapText="0" indent="4" justifyLastLine="0" shrinkToFit="0" readingOrder="0"/>
      <border diagonalUp="0" diagonalDown="0" outline="0">
        <left/>
        <right/>
        <top/>
        <bottom/>
      </border>
    </dxf>
    <dxf>
      <numFmt numFmtId="169" formatCode="&quot;€&quot;\ #,##0.00"/>
      <fill>
        <patternFill patternType="none">
          <fgColor indexed="64"/>
          <bgColor auto="1"/>
        </patternFill>
      </fill>
      <alignment horizontal="right" vertical="bottom" textRotation="0" wrapText="0" indent="4" justifyLastLine="0" shrinkToFit="0" readingOrder="0"/>
    </dxf>
    <dxf>
      <font>
        <b val="0"/>
        <i val="0"/>
        <strike val="0"/>
        <condense val="0"/>
        <extend val="0"/>
        <outline val="0"/>
        <shadow val="0"/>
        <u val="none"/>
        <vertAlign val="baseline"/>
        <sz val="11"/>
        <color theme="3"/>
        <name val="Calibri"/>
        <family val="2"/>
        <scheme val="minor"/>
      </font>
      <numFmt numFmtId="169" formatCode="&quot;€&quot;\ #,##0.00"/>
      <fill>
        <patternFill patternType="none">
          <fgColor indexed="64"/>
          <bgColor indexed="65"/>
        </patternFill>
      </fill>
      <alignment horizontal="right" vertical="center" textRotation="0" wrapText="0" indent="2" justifyLastLine="0" shrinkToFit="0" readingOrder="0"/>
      <border diagonalUp="0" diagonalDown="0" outline="0">
        <left/>
        <right/>
        <top/>
        <bottom/>
      </border>
    </dxf>
    <dxf>
      <numFmt numFmtId="169" formatCode="&quot;€&quot;\ #,##0.00"/>
      <fill>
        <patternFill patternType="none">
          <fgColor indexed="64"/>
          <bgColor auto="1"/>
        </patternFill>
      </fill>
      <alignment horizontal="right" vertical="bottom" textRotation="0" wrapText="0" indent="2" justifyLastLine="0" shrinkToFit="0" readingOrder="0"/>
    </dxf>
    <dxf>
      <font>
        <b val="0"/>
        <i val="0"/>
        <strike val="0"/>
        <condense val="0"/>
        <extend val="0"/>
        <outline val="0"/>
        <shadow val="0"/>
        <u val="none"/>
        <vertAlign val="baseline"/>
        <sz val="11"/>
        <color theme="3"/>
        <name val="Calibri"/>
        <family val="2"/>
        <scheme val="minor"/>
      </font>
      <numFmt numFmtId="169" formatCode="&quot;€&quot;\ #,##0.00"/>
      <fill>
        <patternFill patternType="none">
          <fgColor indexed="64"/>
          <bgColor indexed="65"/>
        </patternFill>
      </fill>
      <alignment horizontal="right" vertical="center" textRotation="0" wrapText="0" indent="3" justifyLastLine="0" shrinkToFit="0" readingOrder="0"/>
      <border diagonalUp="0" diagonalDown="0" outline="0">
        <left/>
        <right/>
        <top/>
        <bottom/>
      </border>
    </dxf>
    <dxf>
      <font>
        <color theme="3"/>
      </font>
      <numFmt numFmtId="169" formatCode="&quot;€&quot;\ #,##0.00"/>
      <fill>
        <patternFill patternType="none">
          <fgColor indexed="64"/>
          <bgColor indexed="65"/>
        </patternFill>
      </fill>
      <alignment horizontal="right" vertical="bottom" textRotation="0" wrapText="0" indent="3" justifyLastLine="0" shrinkToFit="0" readingOrder="0"/>
    </dxf>
    <dxf>
      <font>
        <b val="0"/>
        <i val="0"/>
        <strike val="0"/>
        <condense val="0"/>
        <extend val="0"/>
        <outline val="0"/>
        <shadow val="0"/>
        <u val="none"/>
        <vertAlign val="baseline"/>
        <sz val="11"/>
        <color theme="3"/>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ck">
          <color theme="0"/>
        </right>
        <top/>
        <bottom/>
      </border>
    </dxf>
    <dxf>
      <fill>
        <patternFill patternType="none">
          <fgColor indexed="64"/>
          <bgColor auto="1"/>
        </patternFill>
      </fill>
      <border diagonalUp="0" diagonalDown="0">
        <left/>
        <right style="thick">
          <color theme="0"/>
        </right>
        <top/>
        <bottom/>
        <vertical/>
        <horizontal/>
      </border>
    </dxf>
    <dxf>
      <font>
        <b val="0"/>
        <i val="0"/>
        <strike val="0"/>
        <condense val="0"/>
        <extend val="0"/>
        <outline val="0"/>
        <shadow val="0"/>
        <u val="none"/>
        <vertAlign val="baseline"/>
        <sz val="11"/>
        <color theme="3"/>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font>
        <b val="0"/>
        <i val="0"/>
        <strike val="0"/>
        <condense val="0"/>
        <extend val="0"/>
        <outline val="0"/>
        <shadow val="0"/>
        <u val="none"/>
        <vertAlign val="baseline"/>
        <sz val="11"/>
        <color theme="3"/>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ck">
          <color theme="0"/>
        </left>
        <right/>
        <top/>
        <bottom/>
      </border>
    </dxf>
    <dxf>
      <numFmt numFmtId="19" formatCode="d/m/yyyy"/>
      <alignment horizontal="center" vertical="bottom" textRotation="0" wrapText="0" indent="0" justifyLastLine="0" shrinkToFit="0" readingOrder="0"/>
    </dxf>
    <dxf>
      <font>
        <b val="0"/>
        <i val="0"/>
        <strike val="0"/>
        <condense val="0"/>
        <extend val="0"/>
        <outline val="0"/>
        <shadow val="0"/>
        <u val="none"/>
        <vertAlign val="baseline"/>
        <sz val="11"/>
        <color theme="3"/>
        <name val="Calibri"/>
        <family val="2"/>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ck">
          <color theme="0"/>
        </right>
        <top/>
        <bottom/>
      </border>
    </dxf>
    <dxf>
      <font>
        <b val="0"/>
        <i val="0"/>
        <strike val="0"/>
        <outline val="0"/>
        <shadow val="0"/>
        <u val="none"/>
        <vertAlign val="baseline"/>
        <sz val="11"/>
        <color theme="3"/>
        <name val="Calibri"/>
        <family val="2"/>
        <scheme val="minor"/>
      </font>
      <fill>
        <patternFill patternType="none">
          <fgColor indexed="64"/>
          <bgColor auto="1"/>
        </patternFill>
      </fill>
    </dxf>
    <dxf>
      <font>
        <b val="0"/>
        <i val="0"/>
        <strike val="0"/>
        <condense val="0"/>
        <extend val="0"/>
        <outline val="0"/>
        <shadow val="0"/>
        <u val="none"/>
        <vertAlign val="baseline"/>
        <sz val="11"/>
        <color theme="3"/>
        <name val="Calibri"/>
        <family val="2"/>
        <scheme val="minor"/>
      </font>
      <numFmt numFmtId="169" formatCode="&quot;€&quot;\ #,##0.00"/>
      <fill>
        <patternFill patternType="none">
          <fgColor indexed="64"/>
          <bgColor indexed="65"/>
        </patternFill>
      </fill>
      <alignment horizontal="right" vertical="center" textRotation="0" wrapText="0" indent="2" justifyLastLine="0" shrinkToFit="0" readingOrder="0"/>
      <border diagonalUp="0" diagonalDown="0" outline="0">
        <left/>
        <right/>
        <top/>
        <bottom/>
      </border>
    </dxf>
    <dxf>
      <font>
        <b val="0"/>
        <i val="0"/>
        <strike val="0"/>
        <outline val="0"/>
        <shadow val="0"/>
        <u val="none"/>
        <vertAlign val="baseline"/>
        <sz val="11"/>
        <color theme="3"/>
        <name val="Calibri"/>
        <family val="2"/>
        <scheme val="minor"/>
      </font>
      <fill>
        <patternFill patternType="none">
          <fgColor indexed="64"/>
          <bgColor auto="1"/>
        </patternFill>
      </fill>
      <alignment horizontal="right" vertical="bottom" textRotation="0" wrapText="0" indent="2" justifyLastLine="0" shrinkToFit="0" readingOrder="0"/>
    </dxf>
    <dxf>
      <font>
        <b val="0"/>
        <i val="0"/>
        <strike val="0"/>
        <condense val="0"/>
        <extend val="0"/>
        <outline val="0"/>
        <shadow val="0"/>
        <u val="none"/>
        <vertAlign val="baseline"/>
        <sz val="11"/>
        <color theme="3"/>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ill>
        <patternFill patternType="none">
          <fgColor indexed="64"/>
          <bgColor auto="1"/>
        </patternFill>
      </fill>
    </dxf>
    <dxf>
      <font>
        <b val="0"/>
        <i val="0"/>
        <strike val="0"/>
        <condense val="0"/>
        <extend val="0"/>
        <outline val="0"/>
        <shadow val="0"/>
        <u val="none"/>
        <vertAlign val="baseline"/>
        <sz val="11"/>
        <color theme="3"/>
        <name val="Calibri"/>
        <family val="2"/>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fill>
        <patternFill patternType="none">
          <fgColor indexed="64"/>
          <bgColor auto="1"/>
        </patternFill>
      </fill>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ont>
        <b/>
        <i val="0"/>
        <color theme="6" tint="-0.499984740745262"/>
      </font>
      <fill>
        <patternFill>
          <bgColor theme="3" tint="0.79998168889431442"/>
        </patternFill>
      </fill>
    </dxf>
    <dxf>
      <font>
        <b/>
        <i val="0"/>
        <color theme="3"/>
      </font>
      <fill>
        <patternFill>
          <bgColor theme="4" tint="0.79998168889431442"/>
        </patternFill>
      </fill>
      <border>
        <bottom style="thin">
          <color theme="4" tint="-0.499984740745262"/>
        </bottom>
      </border>
    </dxf>
    <dxf>
      <border>
        <horizontal style="thin">
          <color theme="4" tint="-0.499984740745262"/>
        </horizontal>
      </border>
    </dxf>
  </dxfs>
  <tableStyles count="1" defaultTableStyle="TableStyleMedium2" defaultPivotStyle="PivotStyleLight16">
    <tableStyle name="Calculator studielening" pivot="0" count="3" xr9:uid="{00000000-0011-0000-FFFF-FFFF00000000}">
      <tableStyleElement type="wholeTable" dxfId="27"/>
      <tableStyleElement type="headerRow" dxfId="26"/>
      <tableStyleElement type="totalRow"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1</xdr:row>
      <xdr:rowOff>38100</xdr:rowOff>
    </xdr:from>
    <xdr:to>
      <xdr:col>4</xdr:col>
      <xdr:colOff>714375</xdr:colOff>
      <xdr:row>1</xdr:row>
      <xdr:rowOff>762000</xdr:rowOff>
    </xdr:to>
    <xdr:pic>
      <xdr:nvPicPr>
        <xdr:cNvPr id="20" name="Pijl" descr="Driehoekige pijl die naar rechts wijst">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2425" y="295275"/>
          <a:ext cx="4572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606425</xdr:colOff>
      <xdr:row>1</xdr:row>
      <xdr:rowOff>38100</xdr:rowOff>
    </xdr:from>
    <xdr:to>
      <xdr:col>8</xdr:col>
      <xdr:colOff>1117600</xdr:colOff>
      <xdr:row>1</xdr:row>
      <xdr:rowOff>762000</xdr:rowOff>
    </xdr:to>
    <xdr:pic>
      <xdr:nvPicPr>
        <xdr:cNvPr id="21" name="Pijl" descr="Driehoekige pijl die naar rechts wijst">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9325" y="292100"/>
          <a:ext cx="5111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28575</xdr:colOff>
      <xdr:row>4</xdr:row>
      <xdr:rowOff>219075</xdr:rowOff>
    </xdr:from>
    <xdr:to>
      <xdr:col>11</xdr:col>
      <xdr:colOff>142875</xdr:colOff>
      <xdr:row>4</xdr:row>
      <xdr:rowOff>400050</xdr:rowOff>
    </xdr:to>
    <xdr:pic>
      <xdr:nvPicPr>
        <xdr:cNvPr id="23" name="Pijl" descr="Driehoekige pijl die naar rechts wijst">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44250" y="2066925"/>
          <a:ext cx="1143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5</xdr:row>
      <xdr:rowOff>28575</xdr:rowOff>
    </xdr:from>
    <xdr:to>
      <xdr:col>4</xdr:col>
      <xdr:colOff>171450</xdr:colOff>
      <xdr:row>5</xdr:row>
      <xdr:rowOff>209550</xdr:rowOff>
    </xdr:to>
    <xdr:pic>
      <xdr:nvPicPr>
        <xdr:cNvPr id="24" name="Pijl" descr="Driehoekige pijl die naar rechts wijst">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62400" y="2286000"/>
          <a:ext cx="1143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xdr:row>
      <xdr:rowOff>209550</xdr:rowOff>
    </xdr:from>
    <xdr:to>
      <xdr:col>4</xdr:col>
      <xdr:colOff>171450</xdr:colOff>
      <xdr:row>4</xdr:row>
      <xdr:rowOff>390525</xdr:rowOff>
    </xdr:to>
    <xdr:pic>
      <xdr:nvPicPr>
        <xdr:cNvPr id="25" name="Pijl" descr="Driehoekige pijl die naar rechts wijst">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86225" y="2057400"/>
          <a:ext cx="1143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28575</xdr:colOff>
      <xdr:row>5</xdr:row>
      <xdr:rowOff>28575</xdr:rowOff>
    </xdr:from>
    <xdr:to>
      <xdr:col>11</xdr:col>
      <xdr:colOff>142875</xdr:colOff>
      <xdr:row>5</xdr:row>
      <xdr:rowOff>209550</xdr:rowOff>
    </xdr:to>
    <xdr:pic>
      <xdr:nvPicPr>
        <xdr:cNvPr id="26" name="Pijl" descr="Driehoekige pijl die naar rechts wijst">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0425" y="2286000"/>
          <a:ext cx="1143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llegeLoans" displayName="CollegeLoans" ref="B9:L16" totalsRowCount="1" headerRowDxfId="24" dataDxfId="23" totalsRowDxfId="22">
  <tableColumns count="11">
    <tableColumn id="1" xr3:uid="{00000000-0010-0000-0000-000001000000}" name="Leningnr." totalsRowLabel="Totalen" dataDxfId="21" totalsRowDxfId="20"/>
    <tableColumn id="3" xr3:uid="{00000000-0010-0000-0000-000003000000}" name="Kredietverlener" dataDxfId="19" totalsRowDxfId="18"/>
    <tableColumn id="6" xr3:uid="{00000000-0010-0000-0000-000006000000}" name="Geleend bedrag" totalsRowFunction="sum" dataDxfId="17" totalsRowDxfId="16"/>
    <tableColumn id="7" xr3:uid="{00000000-0010-0000-0000-000007000000}" name="Jaarlijkse_x000a_rentevoet" dataDxfId="15" totalsRowDxfId="14"/>
    <tableColumn id="4" xr3:uid="{00000000-0010-0000-0000-000004000000}" name="Begindatum" dataDxfId="13" totalsRowDxfId="12" dataCellStyle="Standaard"/>
    <tableColumn id="9" xr3:uid="{00000000-0010-0000-0000-000009000000}" name="Looptijd (jaren)" dataDxfId="11" totalsRowDxfId="10"/>
    <tableColumn id="5" xr3:uid="{00000000-0010-0000-0000-000005000000}" name="Einddatum" dataDxfId="9" totalsRowDxfId="8">
      <calculatedColumnFormula>IF(AND(CollegeLoans[[#This Row],[Begindatum]]&gt;0,CollegeLoans[[#This Row],[Looptijd (jaren)]]&gt;0),EDATE(CollegeLoans[[#This Row],[Begindatum]],CollegeLoans[[#This Row],[Looptijd (jaren)]]*12),"")</calculatedColumnFormula>
    </tableColumn>
    <tableColumn id="8" xr3:uid="{00000000-0010-0000-0000-000008000000}" name="Huidige maandelijkse betaling" totalsRowFunction="sum" dataDxfId="7" totalsRowDxfId="6">
      <calculatedColumnFormula>IFERROR(IF(AND(Begin_lening_vandaag,COUNT(CollegeLoans[[#This Row],[Geleend bedrag]:[Looptijd (jaren)]])=4,CollegeLoans[[#This Row],[Begindatum]]&lt;=TODAY()),PMT(CollegeLoans[[#This Row],[Jaarlijkse
rentevoet]]/12,CollegeLoans[[#This Row],[Looptijd (jaren)]]*12,-CollegeLoans[[#This Row],[Geleend bedrag]],0,0),""),0)</calculatedColumnFormula>
    </tableColumn>
    <tableColumn id="13" xr3:uid="{00000000-0010-0000-0000-00000D000000}" name="Totale rente" totalsRowFunction="sum" dataDxfId="5" totalsRowDxfId="4">
      <calculatedColumnFormula>IFERROR((CollegeLoans[[#This Row],[Geplande betaling]]*(CollegeLoans[[#This Row],[Looptijd (jaren)]]*12))-CollegeLoans[[#This Row],[Geleend bedrag]],"")</calculatedColumnFormula>
    </tableColumn>
    <tableColumn id="11" xr3:uid="{00000000-0010-0000-0000-00000B000000}" name="Geplande betaling" totalsRowFunction="sum" dataDxfId="3" totalsRowDxfId="2">
      <calculatedColumnFormula>IF(COUNTA(CollegeLoans[[#This Row],[Geleend bedrag]:[Looptijd (jaren)]])&lt;&gt;4,"",PMT(CollegeLoans[[#This Row],[Jaarlijkse
rentevoet]]/12,CollegeLoans[[#This Row],[Looptijd (jaren)]]*12,-CollegeLoans[[#This Row],[Geleend bedrag]],0,0))</calculatedColumnFormula>
    </tableColumn>
    <tableColumn id="2" xr3:uid="{00000000-0010-0000-0000-000002000000}" name="Jaarlijkse Betaling" totalsRowFunction="sum" dataDxfId="1" totalsRowDxfId="0">
      <calculatedColumnFormula>IFERROR(CollegeLoans[[#This Row],[Geplande betaling]]*12,"")</calculatedColumnFormula>
    </tableColumn>
  </tableColumns>
  <tableStyleInfo name="Calculator studielening" showFirstColumn="0" showLastColumn="0" showRowStripes="1" showColumnStripes="0"/>
  <extLst>
    <ext xmlns:x14="http://schemas.microsoft.com/office/spreadsheetml/2009/9/main" uri="{504A1905-F514-4f6f-8877-14C23A59335A}">
      <x14:table altTextSummary="Voer leningsnummer, geldschieter, leningbedrag, jaarlijks rentepercentage, startdatum en lengte van de lening in jaren in deze tabel in. Einddatum, huidige, geplande en jaarlijkse betalingen, het totale rentebedrag worden automatisch berekend"/>
    </ext>
  </extLst>
</table>
</file>

<file path=xl/theme/theme1.xml><?xml version="1.0" encoding="utf-8"?>
<a:theme xmlns:a="http://schemas.openxmlformats.org/drawingml/2006/main" name="college_theme_calc">
  <a:themeElements>
    <a:clrScheme name="College Loan Calculator">
      <a:dk1>
        <a:sysClr val="windowText" lastClr="000000"/>
      </a:dk1>
      <a:lt1>
        <a:sysClr val="window" lastClr="FFFFFF"/>
      </a:lt1>
      <a:dk2>
        <a:srgbClr val="55554D"/>
      </a:dk2>
      <a:lt2>
        <a:srgbClr val="EEECE1"/>
      </a:lt2>
      <a:accent1>
        <a:srgbClr val="FFAF44"/>
      </a:accent1>
      <a:accent2>
        <a:srgbClr val="24A3DD"/>
      </a:accent2>
      <a:accent3>
        <a:srgbClr val="E86F52"/>
      </a:accent3>
      <a:accent4>
        <a:srgbClr val="8064A2"/>
      </a:accent4>
      <a:accent5>
        <a:srgbClr val="9BBB59"/>
      </a:accent5>
      <a:accent6>
        <a:srgbClr val="4F81BD"/>
      </a:accent6>
      <a:hlink>
        <a:srgbClr val="23A3DD"/>
      </a:hlink>
      <a:folHlink>
        <a:srgbClr val="919191"/>
      </a:folHlink>
    </a:clrScheme>
    <a:fontScheme name="College Loan Calculator">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M21"/>
  <sheetViews>
    <sheetView showGridLines="0" tabSelected="1" zoomScaleNormal="100" workbookViewId="0"/>
  </sheetViews>
  <sheetFormatPr defaultColWidth="9.140625" defaultRowHeight="20.25" customHeight="1" x14ac:dyDescent="0.25"/>
  <cols>
    <col min="1" max="1" width="2.7109375" style="6" customWidth="1"/>
    <col min="2" max="3" width="20.7109375" style="6" customWidth="1"/>
    <col min="4" max="5" width="14.42578125" style="6" customWidth="1"/>
    <col min="6" max="6" width="15.85546875" style="6" customWidth="1"/>
    <col min="7" max="7" width="12.28515625" style="6" customWidth="1"/>
    <col min="8" max="8" width="20.42578125" style="6" customWidth="1"/>
    <col min="9" max="9" width="22.5703125" style="6" customWidth="1"/>
    <col min="10" max="10" width="14.42578125" style="6" customWidth="1"/>
    <col min="11" max="11" width="19.42578125" style="6" customWidth="1"/>
    <col min="12" max="12" width="28.5703125" style="6" customWidth="1"/>
    <col min="13" max="13" width="2.7109375" style="6" customWidth="1"/>
    <col min="14" max="16384" width="9.140625" style="6"/>
  </cols>
  <sheetData>
    <row r="1" spans="1:13" ht="20.25" customHeight="1" x14ac:dyDescent="0.25">
      <c r="A1" s="9"/>
    </row>
    <row r="2" spans="1:13" ht="72" customHeight="1" x14ac:dyDescent="0.55000000000000004">
      <c r="B2" s="58" t="s">
        <v>0</v>
      </c>
      <c r="C2" s="58"/>
      <c r="D2" s="61" t="s">
        <v>15</v>
      </c>
      <c r="E2" s="61"/>
      <c r="F2" s="59">
        <v>50000</v>
      </c>
      <c r="G2" s="59"/>
      <c r="H2" s="59"/>
      <c r="I2" s="62" t="s">
        <v>24</v>
      </c>
      <c r="J2" s="62"/>
      <c r="K2" s="60">
        <f ca="1">TODAY()-701</f>
        <v>42907</v>
      </c>
      <c r="L2" s="60"/>
    </row>
    <row r="3" spans="1:13" ht="27.75" customHeight="1" x14ac:dyDescent="0.25">
      <c r="B3" s="57"/>
      <c r="C3" s="57"/>
      <c r="D3" s="57"/>
      <c r="E3" s="57"/>
      <c r="F3" s="63" t="s">
        <v>18</v>
      </c>
      <c r="G3" s="63"/>
      <c r="H3" s="63"/>
      <c r="I3" s="57"/>
      <c r="J3" s="57"/>
      <c r="K3" s="63" t="s">
        <v>27</v>
      </c>
      <c r="L3" s="63"/>
    </row>
    <row r="4" spans="1:13" ht="25.5" customHeight="1" x14ac:dyDescent="0.25">
      <c r="B4" s="56" t="s">
        <v>1</v>
      </c>
      <c r="C4" s="56"/>
      <c r="D4" s="56"/>
      <c r="E4" s="56"/>
      <c r="F4" s="56"/>
      <c r="G4" s="56"/>
      <c r="H4" s="56"/>
      <c r="I4" s="56"/>
      <c r="J4" s="56"/>
      <c r="K4" s="56"/>
      <c r="L4" s="56"/>
      <c r="M4" s="22"/>
    </row>
    <row r="5" spans="1:13" ht="32.25" customHeight="1" x14ac:dyDescent="0.3">
      <c r="B5" s="54" t="s">
        <v>2</v>
      </c>
      <c r="C5" s="54"/>
      <c r="D5" s="54"/>
      <c r="E5" s="48">
        <f ca="1">IFERROR(CollegeLoans[[#Totals],[Huidige maandelijkse betaling]],"")</f>
        <v>190.91792743033542</v>
      </c>
      <c r="F5" s="48"/>
      <c r="G5" s="48"/>
      <c r="H5" s="64" t="s">
        <v>22</v>
      </c>
      <c r="I5" s="64"/>
      <c r="J5" s="64"/>
      <c r="K5" s="64"/>
      <c r="L5" s="26">
        <f ca="1">IFERROR(CollegeLoans[[#Totals],[Geplande betaling]],0)</f>
        <v>190.91792743033542</v>
      </c>
      <c r="M5" s="20"/>
    </row>
    <row r="6" spans="1:13" ht="32.25" customHeight="1" x14ac:dyDescent="0.25">
      <c r="B6" s="55" t="s">
        <v>3</v>
      </c>
      <c r="C6" s="55"/>
      <c r="D6" s="55"/>
      <c r="E6" s="49">
        <f ca="1">IFERROR(CollegeLoans[[#Totals],[Huidige maandelijkse betaling]]/Geschat_maandsalaris,"")</f>
        <v>4.5820302583280501E-2</v>
      </c>
      <c r="F6" s="49"/>
      <c r="G6" s="49"/>
      <c r="H6" s="65" t="s">
        <v>31</v>
      </c>
      <c r="I6" s="65"/>
      <c r="J6" s="65"/>
      <c r="K6" s="65"/>
      <c r="L6" s="14">
        <f ca="1">IFERROR(CollegeLoans[[#Totals],[Geplande betaling]]/Geschat_maandsalaris,"")</f>
        <v>4.5820302583280501E-2</v>
      </c>
      <c r="M6" s="21"/>
    </row>
    <row r="7" spans="1:13" ht="20.25" customHeight="1" x14ac:dyDescent="0.35">
      <c r="B7" s="15"/>
      <c r="C7" s="15"/>
      <c r="D7" s="16"/>
      <c r="E7" s="17"/>
      <c r="F7" s="15"/>
      <c r="G7" s="15"/>
      <c r="H7" s="15"/>
      <c r="I7" s="15"/>
      <c r="J7" s="15"/>
      <c r="K7" s="15"/>
      <c r="L7" s="15"/>
    </row>
    <row r="8" spans="1:13" ht="23.25" customHeight="1" x14ac:dyDescent="0.25">
      <c r="B8" s="50" t="s">
        <v>4</v>
      </c>
      <c r="C8" s="50"/>
      <c r="D8" s="50"/>
      <c r="E8" s="51"/>
      <c r="F8" s="53" t="s">
        <v>19</v>
      </c>
      <c r="G8" s="50"/>
      <c r="H8" s="51"/>
      <c r="I8" s="50" t="s">
        <v>25</v>
      </c>
      <c r="J8" s="52"/>
      <c r="K8" s="52"/>
      <c r="L8" s="52"/>
    </row>
    <row r="9" spans="1:13" ht="35.1" customHeight="1" x14ac:dyDescent="0.25">
      <c r="B9" s="5" t="s">
        <v>5</v>
      </c>
      <c r="C9" s="2" t="s">
        <v>12</v>
      </c>
      <c r="D9" s="3" t="s">
        <v>16</v>
      </c>
      <c r="E9" s="7" t="s">
        <v>17</v>
      </c>
      <c r="F9" s="8" t="s">
        <v>20</v>
      </c>
      <c r="G9" s="3" t="s">
        <v>21</v>
      </c>
      <c r="H9" s="7" t="s">
        <v>23</v>
      </c>
      <c r="I9" s="3" t="s">
        <v>26</v>
      </c>
      <c r="J9" s="1" t="s">
        <v>29</v>
      </c>
      <c r="K9" s="3" t="s">
        <v>28</v>
      </c>
      <c r="L9" s="1" t="s">
        <v>30</v>
      </c>
    </row>
    <row r="10" spans="1:13" ht="15" x14ac:dyDescent="0.25">
      <c r="B10" s="5" t="s">
        <v>6</v>
      </c>
      <c r="C10" s="4" t="s">
        <v>13</v>
      </c>
      <c r="D10" s="23">
        <v>10000</v>
      </c>
      <c r="E10" s="24">
        <v>0.05</v>
      </c>
      <c r="F10" s="41">
        <f ca="1">DATE(YEAR(TODAY())-2,4,1)</f>
        <v>42826</v>
      </c>
      <c r="G10" s="1">
        <v>10</v>
      </c>
      <c r="H10" s="25">
        <f ca="1">IF(AND(CollegeLoans[[#This Row],[Begindatum]]&gt;0,CollegeLoans[[#This Row],[Looptijd (jaren)]]&gt;0),EDATE(CollegeLoans[[#This Row],[Begindatum]],CollegeLoans[[#This Row],[Looptijd (jaren)]]*12),"")</f>
        <v>46478</v>
      </c>
      <c r="I10" s="27">
        <f ca="1">IFERROR(IF(AND(Begin_lening_vandaag,COUNT(CollegeLoans[[#This Row],[Geleend bedrag]:[Looptijd (jaren)]])=4,CollegeLoans[[#This Row],[Begindatum]]&lt;=TODAY()),PMT(CollegeLoans[[#This Row],[Jaarlijkse
rentevoet]]/12,CollegeLoans[[#This Row],[Looptijd (jaren)]]*12,-CollegeLoans[[#This Row],[Geleend bedrag]],0,0),""),0)</f>
        <v>106.06551523907524</v>
      </c>
      <c r="J10" s="28">
        <f ca="1">IFERROR((CollegeLoans[[#This Row],[Geplande betaling]]*(CollegeLoans[[#This Row],[Looptijd (jaren)]]*12))-CollegeLoans[[#This Row],[Geleend bedrag]],"")</f>
        <v>2727.8618286890287</v>
      </c>
      <c r="K10" s="29">
        <f ca="1">IF(COUNTA(CollegeLoans[[#This Row],[Geleend bedrag]:[Looptijd (jaren)]])&lt;&gt;4,"",PMT(CollegeLoans[[#This Row],[Jaarlijkse
rentevoet]]/12,CollegeLoans[[#This Row],[Looptijd (jaren)]]*12,-CollegeLoans[[#This Row],[Geleend bedrag]],0,0))</f>
        <v>106.06551523907524</v>
      </c>
      <c r="L10" s="28">
        <f ca="1">IFERROR(CollegeLoans[[#This Row],[Geplande betaling]]*12,"")</f>
        <v>1272.7861828689029</v>
      </c>
    </row>
    <row r="11" spans="1:13" ht="15" x14ac:dyDescent="0.25">
      <c r="B11" s="5" t="s">
        <v>7</v>
      </c>
      <c r="C11" s="4" t="s">
        <v>14</v>
      </c>
      <c r="D11" s="23">
        <v>8000</v>
      </c>
      <c r="E11" s="24">
        <v>0.05</v>
      </c>
      <c r="F11" s="41">
        <f ca="1">DATE(YEAR(TODAY()),5,1)</f>
        <v>43586</v>
      </c>
      <c r="G11" s="1">
        <v>10</v>
      </c>
      <c r="H11" s="25">
        <f ca="1">IF(AND(CollegeLoans[[#This Row],[Begindatum]]&gt;0,CollegeLoans[[#This Row],[Looptijd (jaren)]]&gt;0),EDATE(CollegeLoans[[#This Row],[Begindatum]],CollegeLoans[[#This Row],[Looptijd (jaren)]]*12),"")</f>
        <v>47239</v>
      </c>
      <c r="I11" s="27">
        <f ca="1">IFERROR(IF(AND(Begin_lening_vandaag,COUNT(CollegeLoans[[#This Row],[Geleend bedrag]:[Looptijd (jaren)]])=4,CollegeLoans[[#This Row],[Begindatum]]&lt;=TODAY()),PMT(CollegeLoans[[#This Row],[Jaarlijkse
rentevoet]]/12,CollegeLoans[[#This Row],[Looptijd (jaren)]]*12,-CollegeLoans[[#This Row],[Geleend bedrag]],0,0),""),0)</f>
        <v>84.852412191260186</v>
      </c>
      <c r="J11" s="28">
        <f ca="1">IFERROR((CollegeLoans[[#This Row],[Geplande betaling]]*(CollegeLoans[[#This Row],[Looptijd (jaren)]]*12))-CollegeLoans[[#This Row],[Geleend bedrag]],"")</f>
        <v>2182.289462951223</v>
      </c>
      <c r="K11" s="29">
        <f ca="1">IF(COUNTA(CollegeLoans[[#This Row],[Geleend bedrag]:[Looptijd (jaren)]])&lt;&gt;4,"",PMT(CollegeLoans[[#This Row],[Jaarlijkse
rentevoet]]/12,CollegeLoans[[#This Row],[Looptijd (jaren)]]*12,-CollegeLoans[[#This Row],[Geleend bedrag]],0,0))</f>
        <v>84.852412191260186</v>
      </c>
      <c r="L11" s="28">
        <f ca="1">IFERROR(CollegeLoans[[#This Row],[Geplande betaling]]*12,"")</f>
        <v>1018.2289462951222</v>
      </c>
    </row>
    <row r="12" spans="1:13" ht="15" x14ac:dyDescent="0.25">
      <c r="B12" s="5"/>
      <c r="C12" s="4"/>
      <c r="D12" s="23"/>
      <c r="E12" s="24"/>
      <c r="F12" s="41"/>
      <c r="G12" s="1"/>
      <c r="H12" s="25" t="str">
        <f>IF(AND(CollegeLoans[[#This Row],[Begindatum]]&gt;0,CollegeLoans[[#This Row],[Looptijd (jaren)]]&gt;0),EDATE(CollegeLoans[[#This Row],[Begindatum]],CollegeLoans[[#This Row],[Looptijd (jaren)]]*12),"")</f>
        <v/>
      </c>
      <c r="I12" s="27" t="str">
        <f ca="1">IFERROR(IF(AND(Begin_lening_vandaag,COUNT(CollegeLoans[[#This Row],[Geleend bedrag]:[Looptijd (jaren)]])=4,CollegeLoans[[#This Row],[Begindatum]]&lt;=TODAY()),PMT(CollegeLoans[[#This Row],[Jaarlijkse
rentevoet]]/12,CollegeLoans[[#This Row],[Looptijd (jaren)]]*12,-CollegeLoans[[#This Row],[Geleend bedrag]],0,0),""),0)</f>
        <v/>
      </c>
      <c r="J12" s="28" t="str">
        <f>IFERROR((CollegeLoans[[#This Row],[Geplande betaling]]*(CollegeLoans[[#This Row],[Looptijd (jaren)]]*12))-CollegeLoans[[#This Row],[Geleend bedrag]],"")</f>
        <v/>
      </c>
      <c r="K12" s="29" t="str">
        <f>IF(COUNTA(CollegeLoans[[#This Row],[Geleend bedrag]:[Looptijd (jaren)]])&lt;&gt;4,"",PMT(CollegeLoans[[#This Row],[Jaarlijkse
rentevoet]]/12,CollegeLoans[[#This Row],[Looptijd (jaren)]]*12,-CollegeLoans[[#This Row],[Geleend bedrag]],0,0))</f>
        <v/>
      </c>
      <c r="L12" s="28" t="str">
        <f>IFERROR(CollegeLoans[[#This Row],[Geplande betaling]]*12,"")</f>
        <v/>
      </c>
    </row>
    <row r="13" spans="1:13" ht="15" x14ac:dyDescent="0.25">
      <c r="B13" s="5"/>
      <c r="C13" s="4"/>
      <c r="D13" s="23"/>
      <c r="E13" s="24"/>
      <c r="F13" s="41"/>
      <c r="G13" s="1"/>
      <c r="H13" s="25" t="str">
        <f>IF(AND(CollegeLoans[[#This Row],[Begindatum]]&gt;0,CollegeLoans[[#This Row],[Looptijd (jaren)]]&gt;0),EDATE(CollegeLoans[[#This Row],[Begindatum]],CollegeLoans[[#This Row],[Looptijd (jaren)]]*12),"")</f>
        <v/>
      </c>
      <c r="I13" s="27" t="str">
        <f ca="1">IFERROR(IF(AND(Begin_lening_vandaag,COUNT(CollegeLoans[[#This Row],[Geleend bedrag]:[Looptijd (jaren)]])=4,CollegeLoans[[#This Row],[Begindatum]]&lt;=TODAY()),PMT(CollegeLoans[[#This Row],[Jaarlijkse
rentevoet]]/12,CollegeLoans[[#This Row],[Looptijd (jaren)]]*12,-CollegeLoans[[#This Row],[Geleend bedrag]],0,0),""),0)</f>
        <v/>
      </c>
      <c r="J13" s="28" t="str">
        <f>IFERROR((CollegeLoans[[#This Row],[Geplande betaling]]*(CollegeLoans[[#This Row],[Looptijd (jaren)]]*12))-CollegeLoans[[#This Row],[Geleend bedrag]],"")</f>
        <v/>
      </c>
      <c r="K13" s="29" t="str">
        <f>IF(COUNTA(CollegeLoans[[#This Row],[Geleend bedrag]:[Looptijd (jaren)]])&lt;&gt;4,"",PMT(CollegeLoans[[#This Row],[Jaarlijkse
rentevoet]]/12,CollegeLoans[[#This Row],[Looptijd (jaren)]]*12,-CollegeLoans[[#This Row],[Geleend bedrag]],0,0))</f>
        <v/>
      </c>
      <c r="L13" s="28" t="str">
        <f>IFERROR(CollegeLoans[[#This Row],[Geplande betaling]]*12,"")</f>
        <v/>
      </c>
    </row>
    <row r="14" spans="1:13" ht="15" x14ac:dyDescent="0.25">
      <c r="B14" s="5"/>
      <c r="C14" s="4"/>
      <c r="D14" s="34"/>
      <c r="E14" s="35"/>
      <c r="F14" s="42"/>
      <c r="G14" s="1"/>
      <c r="H14" s="25" t="str">
        <f>IF(AND(CollegeLoans[[#This Row],[Begindatum]]&gt;0,CollegeLoans[[#This Row],[Looptijd (jaren)]]&gt;0),EDATE(CollegeLoans[[#This Row],[Begindatum]],CollegeLoans[[#This Row],[Looptijd (jaren)]]*12),"")</f>
        <v/>
      </c>
      <c r="I14" s="27" t="str">
        <f ca="1">IFERROR(IF(AND(Begin_lening_vandaag,COUNT(CollegeLoans[[#This Row],[Geleend bedrag]:[Looptijd (jaren)]])=4,CollegeLoans[[#This Row],[Begindatum]]&lt;=TODAY()),PMT(CollegeLoans[[#This Row],[Jaarlijkse
rentevoet]]/12,CollegeLoans[[#This Row],[Looptijd (jaren)]]*12,-CollegeLoans[[#This Row],[Geleend bedrag]],0,0),""),0)</f>
        <v/>
      </c>
      <c r="J14" s="28" t="str">
        <f>IFERROR((CollegeLoans[[#This Row],[Geplande betaling]]*(CollegeLoans[[#This Row],[Looptijd (jaren)]]*12))-CollegeLoans[[#This Row],[Geleend bedrag]],"")</f>
        <v/>
      </c>
      <c r="K14" s="29" t="str">
        <f>IF(COUNTA(CollegeLoans[[#This Row],[Geleend bedrag]:[Looptijd (jaren)]])&lt;&gt;4,"",PMT(CollegeLoans[[#This Row],[Jaarlijkse
rentevoet]]/12,CollegeLoans[[#This Row],[Looptijd (jaren)]]*12,-CollegeLoans[[#This Row],[Geleend bedrag]],0,0))</f>
        <v/>
      </c>
      <c r="L14" s="28" t="str">
        <f>IFERROR(CollegeLoans[[#This Row],[Geplande betaling]]*12,"")</f>
        <v/>
      </c>
    </row>
    <row r="15" spans="1:13" ht="15" x14ac:dyDescent="0.25">
      <c r="B15" s="5"/>
      <c r="C15" s="4"/>
      <c r="D15" s="23"/>
      <c r="E15" s="24"/>
      <c r="F15" s="41"/>
      <c r="G15" s="1"/>
      <c r="H15" s="25" t="str">
        <f>IF(AND(CollegeLoans[[#This Row],[Begindatum]]&gt;0,CollegeLoans[[#This Row],[Looptijd (jaren)]]&gt;0),EDATE(CollegeLoans[[#This Row],[Begindatum]],CollegeLoans[[#This Row],[Looptijd (jaren)]]*12),"")</f>
        <v/>
      </c>
      <c r="I15" s="27" t="str">
        <f ca="1">IFERROR(IF(AND(Begin_lening_vandaag,COUNT(CollegeLoans[[#This Row],[Geleend bedrag]:[Looptijd (jaren)]])=4,CollegeLoans[[#This Row],[Begindatum]]&lt;=TODAY()),PMT(CollegeLoans[[#This Row],[Jaarlijkse
rentevoet]]/12,CollegeLoans[[#This Row],[Looptijd (jaren)]]*12,-CollegeLoans[[#This Row],[Geleend bedrag]],0,0),""),0)</f>
        <v/>
      </c>
      <c r="J15" s="28" t="str">
        <f>IFERROR((CollegeLoans[[#This Row],[Geplande betaling]]*(CollegeLoans[[#This Row],[Looptijd (jaren)]]*12))-CollegeLoans[[#This Row],[Geleend bedrag]],"")</f>
        <v/>
      </c>
      <c r="K15" s="29" t="str">
        <f>IF(COUNTA(CollegeLoans[[#This Row],[Geleend bedrag]:[Looptijd (jaren)]])&lt;&gt;4,"",PMT(CollegeLoans[[#This Row],[Jaarlijkse
rentevoet]]/12,CollegeLoans[[#This Row],[Looptijd (jaren)]]*12,-CollegeLoans[[#This Row],[Geleend bedrag]],0,0))</f>
        <v/>
      </c>
      <c r="L15" s="28" t="str">
        <f>IFERROR(CollegeLoans[[#This Row],[Geplande betaling]]*12,"")</f>
        <v/>
      </c>
    </row>
    <row r="16" spans="1:13" ht="20.25" customHeight="1" x14ac:dyDescent="0.25">
      <c r="B16" s="36" t="s">
        <v>8</v>
      </c>
      <c r="C16" s="37"/>
      <c r="D16" s="30">
        <f>SUBTOTAL(109,CollegeLoans[Geleend bedrag])</f>
        <v>18000</v>
      </c>
      <c r="E16" s="18"/>
      <c r="F16" s="38"/>
      <c r="G16" s="39"/>
      <c r="H16" s="40"/>
      <c r="I16" s="32">
        <f ca="1">SUBTOTAL(109,CollegeLoans[Huidige maandelijkse betaling])</f>
        <v>190.91792743033542</v>
      </c>
      <c r="J16" s="30">
        <f ca="1">SUBTOTAL(109,CollegeLoans[Totale rente])</f>
        <v>4910.1512916402517</v>
      </c>
      <c r="K16" s="33">
        <f ca="1">SUBTOTAL(109,CollegeLoans[Geplande betaling])</f>
        <v>190.91792743033542</v>
      </c>
      <c r="L16" s="30">
        <f ca="1">SUBTOTAL(109,CollegeLoans[Jaarlijkse Betaling])</f>
        <v>2291.015129164025</v>
      </c>
    </row>
    <row r="17" spans="2:12" s="19" customFormat="1" ht="23.25" customHeight="1" x14ac:dyDescent="0.25">
      <c r="B17" s="10" t="s">
        <v>9</v>
      </c>
      <c r="C17" s="11"/>
      <c r="D17" s="31">
        <f>AVERAGE(CollegeLoans[Geleend bedrag])</f>
        <v>9000</v>
      </c>
      <c r="E17" s="12">
        <f>AVERAGE(CollegeLoans[Jaarlijkse
rentevoet])</f>
        <v>0.05</v>
      </c>
      <c r="F17" s="13"/>
      <c r="G17" s="13"/>
      <c r="H17" s="12"/>
      <c r="I17" s="43"/>
      <c r="J17" s="31">
        <f ca="1">AVERAGE(CollegeLoans[Totale rente])</f>
        <v>2455.0756458201258</v>
      </c>
      <c r="K17" s="44"/>
      <c r="L17" s="31">
        <f ca="1">AVERAGE(CollegeLoans[Jaarlijkse Betaling])</f>
        <v>1145.5075645820125</v>
      </c>
    </row>
    <row r="18" spans="2:12" s="19" customFormat="1" ht="23.25" customHeight="1" x14ac:dyDescent="0.25">
      <c r="B18" s="45" t="s">
        <v>10</v>
      </c>
      <c r="C18" s="45"/>
      <c r="D18" s="45"/>
      <c r="E18" s="45"/>
      <c r="F18" s="45"/>
      <c r="G18" s="45"/>
      <c r="H18" s="45"/>
      <c r="I18" s="45"/>
      <c r="J18" s="45"/>
      <c r="K18" s="45"/>
      <c r="L18" s="46">
        <f ca="1">CollegeLoans[[#Totals],[Geleend bedrag]]+CollegeLoans[[#Totals],[Totale rente]]</f>
        <v>22910.15129164025</v>
      </c>
    </row>
    <row r="19" spans="2:12" ht="20.25" customHeight="1" x14ac:dyDescent="0.25">
      <c r="B19" s="45"/>
      <c r="C19" s="45"/>
      <c r="D19" s="45"/>
      <c r="E19" s="45"/>
      <c r="F19" s="45"/>
      <c r="G19" s="45"/>
      <c r="H19" s="45"/>
      <c r="I19" s="45"/>
      <c r="J19" s="45"/>
      <c r="K19" s="45"/>
      <c r="L19" s="46"/>
    </row>
    <row r="20" spans="2:12" ht="20.25" customHeight="1" x14ac:dyDescent="0.25">
      <c r="B20" s="47" t="s">
        <v>11</v>
      </c>
      <c r="C20" s="47"/>
      <c r="D20" s="47"/>
      <c r="E20" s="47"/>
      <c r="F20" s="47"/>
      <c r="G20" s="47"/>
      <c r="H20" s="47"/>
      <c r="I20" s="47"/>
      <c r="J20" s="47"/>
      <c r="K20" s="47"/>
      <c r="L20" s="46">
        <f>(Geschat_jaarsalaris/12)</f>
        <v>4166.666666666667</v>
      </c>
    </row>
    <row r="21" spans="2:12" ht="20.25" customHeight="1" x14ac:dyDescent="0.25">
      <c r="B21" s="47"/>
      <c r="C21" s="47"/>
      <c r="D21" s="47"/>
      <c r="E21" s="47"/>
      <c r="F21" s="47"/>
      <c r="G21" s="47"/>
      <c r="H21" s="47"/>
      <c r="I21" s="47"/>
      <c r="J21" s="47"/>
      <c r="K21" s="47"/>
      <c r="L21" s="46"/>
    </row>
  </sheetData>
  <mergeCells count="23">
    <mergeCell ref="B4:L4"/>
    <mergeCell ref="B3:E3"/>
    <mergeCell ref="I3:J3"/>
    <mergeCell ref="B2:C2"/>
    <mergeCell ref="F2:H2"/>
    <mergeCell ref="K2:L2"/>
    <mergeCell ref="D2:E2"/>
    <mergeCell ref="I2:J2"/>
    <mergeCell ref="F3:H3"/>
    <mergeCell ref="K3:L3"/>
    <mergeCell ref="B18:K19"/>
    <mergeCell ref="L18:L19"/>
    <mergeCell ref="B20:K21"/>
    <mergeCell ref="L20:L21"/>
    <mergeCell ref="E5:G5"/>
    <mergeCell ref="E6:G6"/>
    <mergeCell ref="B8:E8"/>
    <mergeCell ref="I8:L8"/>
    <mergeCell ref="F8:H8"/>
    <mergeCell ref="B5:D5"/>
    <mergeCell ref="B6:D6"/>
    <mergeCell ref="H5:K5"/>
    <mergeCell ref="H6:K6"/>
  </mergeCells>
  <dataValidations xWindow="503" yWindow="415" count="41">
    <dataValidation allowBlank="1" showInputMessage="1" showErrorMessage="1" prompt="Maak een Studieleningcalculator in dit werkblad. Voer de details in de tabel in die begint in cel B9, Geschat jaarsalaris in cel F2 en Startdatum terugbetaling lening in cel K2" sqref="A1" xr:uid="{00000000-0002-0000-0000-000002000000}"/>
    <dataValidation allowBlank="1" showInputMessage="1" showErrorMessage="1" prompt="Voer Geschat jaarsalaris na afstuderen in deze cel in" sqref="F2:H2" xr:uid="{00000000-0002-0000-0000-000003000000}"/>
    <dataValidation allowBlank="1" showInputMessage="1" showErrorMessage="1" prompt="Voer Geschat jaarsalaris na afstuderen in de cel hierboven in" sqref="F3:H3" xr:uid="{00000000-0002-0000-0000-000004000000}"/>
    <dataValidation allowBlank="1" showInputMessage="1" showErrorMessage="1" prompt="Voer Startdatum terugbetaling leningen in deze cel in" sqref="K2:L2" xr:uid="{00000000-0002-0000-0000-000005000000}"/>
    <dataValidation allowBlank="1" showInputMessage="1" showErrorMessage="1" prompt="Voer Startdatum terugbetaling leningen in de cel hierboven in" sqref="K3:L3" xr:uid="{00000000-0002-0000-0000-000006000000}"/>
    <dataValidation allowBlank="1" showInputMessage="1" showErrorMessage="1" prompt="De totale maandelijkse betaling wordt automatisch berekend in de cel rechts" sqref="B5:D5" xr:uid="{00000000-0002-0000-0000-000007000000}"/>
    <dataValidation allowBlank="1" showInputMessage="1" showErrorMessage="1" prompt="De totale maandelijkse betaling wordt automatisch berekend in deze cel" sqref="E5:G5" xr:uid="{00000000-0002-0000-0000-000008000000}"/>
    <dataValidation allowBlank="1" showInputMessage="1" showErrorMessage="1" prompt="Het percentage van de huidige maandinkomsten wordt automatisch berekend in de cel rechts" sqref="B6:D6" xr:uid="{00000000-0002-0000-0000-000009000000}"/>
    <dataValidation allowBlank="1" showInputMessage="1" showErrorMessage="1" prompt="Het percentage van de huidige maandinkomsten wordt automatisch berekend in deze cel" sqref="E6:G6" xr:uid="{00000000-0002-0000-0000-00000A000000}"/>
    <dataValidation allowBlank="1" showInputMessage="1" showErrorMessage="1" prompt="De totale geplande maandelijkse betaling wordt automatisch berekend in de cel rechts" sqref="H5:K5" xr:uid="{00000000-0002-0000-0000-00000B000000}"/>
    <dataValidation allowBlank="1" showInputMessage="1" showErrorMessage="1" prompt="De totale geplande maandelijkse betaling wordt automatisch berekend in deze cel" sqref="L5" xr:uid="{00000000-0002-0000-0000-00000C000000}"/>
    <dataValidation allowBlank="1" showInputMessage="1" showErrorMessage="1" prompt="Het percentage van de geplande maandinkomsten wordt automatisch berekend in de cel rechts" sqref="H6:K6" xr:uid="{00000000-0002-0000-0000-00000D000000}"/>
    <dataValidation allowBlank="1" showInputMessage="1" showErrorMessage="1" prompt="Het percentage van de geplande maandinkomsten wordt automatisch berekend in deze cel" sqref="L6" xr:uid="{00000000-0002-0000-0000-00000E000000}"/>
    <dataValidation allowBlank="1" showInputMessage="1" showErrorMessage="1" prompt="Voer in de tabelkolommen hieronder de Algemene leninginformatie in" sqref="B8:E8" xr:uid="{00000000-0002-0000-0000-00000F000000}"/>
    <dataValidation allowBlank="1" showInputMessage="1" showErrorMessage="1" prompt="Voer in deze kolom onder deze koptekst het leningnummer in" sqref="B9" xr:uid="{00000000-0002-0000-0000-000010000000}"/>
    <dataValidation allowBlank="1" showInputMessage="1" showErrorMessage="1" prompt="Voer in deze kolom onder deze koptekst de leningverstrekker in" sqref="C9" xr:uid="{00000000-0002-0000-0000-000011000000}"/>
    <dataValidation allowBlank="1" showInputMessage="1" showErrorMessage="1" prompt="Voer in deze kolom onder deze koptekst het geleende bedrag in" sqref="D9" xr:uid="{00000000-0002-0000-0000-000012000000}"/>
    <dataValidation allowBlank="1" showInputMessage="1" showErrorMessage="1" prompt="Voer in deze kolom onder deze koptekst het jaarlijkse rentepercentage in" sqref="E9" xr:uid="{00000000-0002-0000-0000-000013000000}"/>
    <dataValidation allowBlank="1" showInputMessage="1" showErrorMessage="1" prompt="Voer in de tabelkolommen hieronder de terugbetalingsinformatie in" sqref="F8:H8" xr:uid="{00000000-0002-0000-0000-000014000000}"/>
    <dataValidation allowBlank="1" showInputMessage="1" showErrorMessage="1" prompt="Voer in deze kolom onder deze koptekst de begindatum in" sqref="F9" xr:uid="{00000000-0002-0000-0000-000015000000}"/>
    <dataValidation allowBlank="1" showInputMessage="1" showErrorMessage="1" prompt="Voer in deze kolom onder deze koptekst de lengte in jaren in" sqref="G9" xr:uid="{00000000-0002-0000-0000-000016000000}"/>
    <dataValidation allowBlank="1" showInputMessage="1" showErrorMessage="1" prompt="De einddatum wordt automatisch bijgewerkt in deze kolom onder deze kop" sqref="H9" xr:uid="{00000000-0002-0000-0000-000017000000}"/>
    <dataValidation allowBlank="1" showInputMessage="1" showErrorMessage="1" prompt="Betalingsgegevens worden automatisch in de volgende kolommen berekend" sqref="I8:L8" xr:uid="{00000000-0002-0000-0000-000018000000}"/>
    <dataValidation allowBlank="1" showInputMessage="1" showErrorMessage="1" prompt="De huidige maandelijkse betaling wordt automatisch berekend in deze kolom onder deze koptekst" sqref="I9" xr:uid="{00000000-0002-0000-0000-000019000000}"/>
    <dataValidation allowBlank="1" showInputMessage="1" showErrorMessage="1" prompt="De totale rente wordt automatisch berekend in deze kolom onder deze koptekst" sqref="J9" xr:uid="{00000000-0002-0000-0000-00001A000000}"/>
    <dataValidation allowBlank="1" showInputMessage="1" showErrorMessage="1" prompt="De geplande betaling wordt automatisch berekend in deze kolom onder deze koptekst" sqref="K9" xr:uid="{00000000-0002-0000-0000-00001B000000}"/>
    <dataValidation allowBlank="1" showInputMessage="1" showErrorMessage="1" prompt="Jaarlijkse betaling wordt automatisch berekend in deze kolom onder deze kop. Gemiddelden worden automatisch berekend onder de tabel in deze kolom" sqref="L9" xr:uid="{00000000-0002-0000-0000-00001C000000}"/>
    <dataValidation allowBlank="1" showInputMessage="1" showErrorMessage="1" prompt="Gemiddelden van het leningbedrag, jaarlijkse rente, totale rentebedrag en jaarlijkse betalingen worden automatisch berekend en het schema met geplande betalingen wordt bijgewerkt in cellen aan de rechterkant" sqref="B17" xr:uid="{00000000-0002-0000-0000-00001D000000}"/>
    <dataValidation allowBlank="1" showInputMessage="1" showErrorMessage="1" prompt="Het gemiddelde leenbedrag wordt automatisch berekend in deze cel" sqref="D17" xr:uid="{00000000-0002-0000-0000-00001E000000}"/>
    <dataValidation allowBlank="1" showInputMessage="1" showErrorMessage="1" prompt="Het gemiddelde jaarlijkse rentepercentage wordt automatisch berekend in deze cel" sqref="E17" xr:uid="{00000000-0002-0000-0000-00001F000000}"/>
    <dataValidation allowBlank="1" showInputMessage="1" showErrorMessage="1" prompt="Het gemiddelde totale rentebedrag wordt automatisch berekend in deze cel" sqref="J17" xr:uid="{00000000-0002-0000-0000-000020000000}"/>
    <dataValidation allowBlank="1" showInputMessage="1" showErrorMessage="1" prompt="Het diagram Gemiddelde geplande betaling wordt automatisch bijgewerkt in deze cel" sqref="K17" xr:uid="{00000000-0002-0000-0000-000021000000}"/>
    <dataValidation allowBlank="1" showInputMessage="1" showErrorMessage="1" prompt="Het gemiddelde jaarlijkse bedrag wordt automatisch berekend in deze cel en het totale geconsolideerde leningbedrag en het geschatte maandelijkse inkomen na afstuderen in onderstaande cellen" sqref="L17" xr:uid="{00000000-0002-0000-0000-000022000000}"/>
    <dataValidation allowBlank="1" showInputMessage="1" showErrorMessage="1" prompt="Het totale geconsolideerde leningbedrag wordt automatisch berekend in cel rechts" sqref="B18:K19" xr:uid="{00000000-0002-0000-0000-000023000000}"/>
    <dataValidation allowBlank="1" showInputMessage="1" showErrorMessage="1" prompt="Het totale geconsolideerde leningbedrag wordt automatisch berekend in deze cel" sqref="L18:L19" xr:uid="{00000000-0002-0000-0000-000024000000}"/>
    <dataValidation allowBlank="1" showInputMessage="1" showErrorMessage="1" prompt="Geschat maandelijks inkomen na afstuderen wordt automatisch berekend in de cel rechts" sqref="B20:K21" xr:uid="{00000000-0002-0000-0000-000025000000}"/>
    <dataValidation allowBlank="1" showInputMessage="1" showErrorMessage="1" prompt="Geschat maandelijks inkomen na afstuderen wordt automatisch berekend in deze cel" sqref="L20:L21" xr:uid="{00000000-0002-0000-0000-000026000000}"/>
    <dataValidation allowBlank="1" showInputMessage="1" showErrorMessage="1" prompt="De titel van dit werkblad bevindt zich in deze cel en de tip bevindt zich in cel B4. Gemiddelden, totale geconsolideerde leningbedrag en geschatte maandelijkse inkomsten worden automatisch berekend onder de tabel" sqref="B2:C2" xr:uid="{00000000-0002-0000-0000-000027000000}"/>
    <dataValidation allowBlank="1" showInputMessage="1" showErrorMessage="1" prompt="Gecombineerde huidige en geplande maandelijkse betalingen en percentage van huidige en geplande maandelijkse inkomsten worden automatisch berekend in cellen E5, E6, L5 en L6" sqref="B4:L4" xr:uid="{00000000-0002-0000-0000-000028000000}"/>
    <dataValidation type="whole" operator="greaterThanOrEqual" allowBlank="1" showInputMessage="1" showErrorMessage="1" sqref="G10:G15" xr:uid="{00000000-0002-0000-0000-000000000000}">
      <formula1>0</formula1>
    </dataValidation>
    <dataValidation operator="greaterThanOrEqual" allowBlank="1" showInputMessage="1" showErrorMessage="1" sqref="H10:J15" xr:uid="{00000000-0002-0000-0000-000001000000}"/>
  </dataValidations>
  <printOptions horizontalCentered="1"/>
  <pageMargins left="0.25" right="0.25" top="0.75" bottom="0.75" header="0.3" footer="0.3"/>
  <pageSetup paperSize="9" fitToHeight="0" orientation="landscape" r:id="rId1"/>
  <headerFooter differentFirst="1">
    <oddFooter>Page &amp;P of &amp;N</oddFooter>
  </headerFooter>
  <ignoredErrors>
    <ignoredError sqref="H15 I15:K15 I12:K13 H12:H13" emptyCellReference="1"/>
  </ignoredErrors>
  <drawing r:id="rId2"/>
  <tableParts count="1">
    <tablePart r:id="rId3"/>
  </tableParts>
  <extLst>
    <ext xmlns:x14="http://schemas.microsoft.com/office/spreadsheetml/2009/9/main" uri="{05C60535-1F16-4fd2-B633-F4F36F0B64E0}">
      <x14:sparklineGroups xmlns:xm="http://schemas.microsoft.com/office/excel/2006/main">
        <x14:sparklineGroup manualMax="0" manualMin="0" type="column" displayEmptyCellsAs="gap" xr2:uid="{00000000-0003-0000-0000-000000000000}">
          <x14:colorSeries theme="0"/>
          <x14:colorNegative theme="5"/>
          <x14:colorAxis rgb="FF000000"/>
          <x14:colorMarkers theme="4" tint="-0.499984740745262"/>
          <x14:colorFirst theme="4" tint="0.39997558519241921"/>
          <x14:colorLast theme="4" tint="0.39997558519241921"/>
          <x14:colorHigh theme="4"/>
          <x14:colorLow theme="4"/>
          <x14:sparklines>
            <x14:sparkline>
              <xm:f>Leningcalculator!K10:K15</xm:f>
              <xm:sqref>K17</xm:sqref>
            </x14:sparkline>
            <x14:sparkline>
              <xm:f>Leningcalculator!I10:I15</xm:f>
              <xm:sqref>I17</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1</vt:i4>
      </vt:variant>
      <vt:variant>
        <vt:lpstr>Benoemde bereiken</vt:lpstr>
      </vt:variant>
      <vt:variant>
        <vt:i4>6</vt:i4>
      </vt:variant>
    </vt:vector>
  </HeadingPairs>
  <TitlesOfParts>
    <vt:vector size="7" baseType="lpstr">
      <vt:lpstr>Leningcalculator</vt:lpstr>
      <vt:lpstr>Leningcalculator!Afdruktitels</vt:lpstr>
      <vt:lpstr>Begin_aflossing_lening</vt:lpstr>
      <vt:lpstr>Geschat_jaarsalaris</vt:lpstr>
      <vt:lpstr>Geschat_maandsalaris</vt:lpstr>
      <vt:lpstr>Samengestelde_aflossing_lening</vt:lpstr>
      <vt:lpstr>Totale_maandelijkse_betaling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2018-04-04T11:34:18Z</dcterms:created>
  <dcterms:modified xsi:type="dcterms:W3CDTF">2019-05-23T08:33:07Z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v-shbahu@microsoft.com</vt:lpwstr>
  </property>
  <property fmtid="{D5CDD505-2E9C-101B-9397-08002B2CF9AE}" pid="5" name="MSIP_Label_f42aa342-8706-4288-bd11-ebb85995028c_SetDate">
    <vt:lpwstr>2018-04-04T11:34:35.7683824Z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