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18"/>
  <workbookPr filterPrivacy="1" codeName="ThisWorkbook"/>
  <xr:revisionPtr revIDLastSave="0" documentId="13_ncr:20001_{865CB17F-FABD-4244-9F55-3808BA54021F}" xr6:coauthVersionLast="47" xr6:coauthVersionMax="47" xr10:uidLastSave="{00000000-0000-0000-0000-000000000000}"/>
  <bookViews>
    <workbookView xWindow="-120" yWindow="-120" windowWidth="28980" windowHeight="15810" xr2:uid="{00000000-000D-0000-FFFF-FFFF00000000}"/>
  </bookViews>
  <sheets>
    <sheet name="Månedlig budsjettsammendrag" sheetId="1" r:id="rId1"/>
    <sheet name="Inntekter" sheetId="3" r:id="rId2"/>
    <sheet name="Personalutgifter" sheetId="4" r:id="rId3"/>
    <sheet name="Driftsutgifter" sheetId="5" r:id="rId4"/>
  </sheets>
  <definedNames>
    <definedName name="_xlnm._FilterDatabase" localSheetId="3" hidden="1">Driftsutgifter!#REF!</definedName>
    <definedName name="_xlnm._FilterDatabase" localSheetId="1" hidden="1">Inntekter!#REF!</definedName>
    <definedName name="_xlnm._FilterDatabase" localSheetId="0" hidden="1">Inntekter!#REF!</definedName>
    <definedName name="_xlnm._FilterDatabase" localSheetId="2" hidden="1">Personalutgifter!#REF!</definedName>
    <definedName name="BUDSJETT_Tittel">'Månedlig budsjettsammendrag'!$B$2</definedName>
    <definedName name="FIRMANAVN">'Månedlig budsjettsammendrag'!$B$1</definedName>
    <definedName name="Kolonnetittel1">Totaler[[#Headers],[BUDSJETT-TOTALER]]</definedName>
    <definedName name="Tittel1">DeFemStørsteUtgiftene[[#Headers],[UTGIFT]]</definedName>
    <definedName name="Tittel2">Inntekter[[#Headers],[INNTEKTER]]</definedName>
    <definedName name="Tittel3">Personalutgifter[[#Headers],[PERSONALUTGIFTER]]</definedName>
    <definedName name="Tittel4">Driftsutgifter[[#Headers],[DRIFTSKOSTNADER]]</definedName>
    <definedName name="_xlnm.Print_Titles" localSheetId="3">Driftsutgifter!$4:$4</definedName>
    <definedName name="_xlnm.Print_Titles" localSheetId="1">Inntekter!$4:$4</definedName>
    <definedName name="_xlnm.Print_Titles" localSheetId="2">Personalutgifter!$4:$4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C5" i="1"/>
  <c r="F6" i="3"/>
  <c r="F7" i="3"/>
  <c r="F5" i="3"/>
  <c r="E6" i="3"/>
  <c r="E7" i="3"/>
  <c r="E5" i="3"/>
  <c r="B2" i="3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D8" i="4"/>
  <c r="D6" i="1" s="1"/>
  <c r="C8" i="4"/>
  <c r="F7" i="4"/>
  <c r="E7" i="4"/>
  <c r="F6" i="4"/>
  <c r="E6" i="4"/>
  <c r="F5" i="4"/>
  <c r="E5" i="4"/>
  <c r="B1" i="4"/>
  <c r="C16" i="1" l="1"/>
  <c r="B16" i="1" s="1"/>
  <c r="C15" i="1"/>
  <c r="B15" i="1" s="1"/>
  <c r="C13" i="1"/>
  <c r="B13" i="1" s="1"/>
  <c r="C12" i="1"/>
  <c r="B12" i="1" s="1"/>
  <c r="C14" i="1"/>
  <c r="B14" i="1" s="1"/>
  <c r="C6" i="1"/>
  <c r="F25" i="5"/>
  <c r="F8" i="4"/>
  <c r="D8" i="3"/>
  <c r="F8" i="3"/>
  <c r="B1" i="3" l="1"/>
  <c r="E13" i="1" l="1"/>
  <c r="E12" i="1" l="1"/>
  <c r="E16" i="1" l="1"/>
  <c r="E15" i="1"/>
  <c r="E14" i="1" l="1"/>
  <c r="E17" i="1" s="1"/>
  <c r="C17" i="1"/>
  <c r="D14" i="1" l="1"/>
  <c r="E6" i="1"/>
  <c r="D7" i="1"/>
  <c r="D15" i="1"/>
  <c r="D13" i="1"/>
  <c r="D16" i="1"/>
  <c r="D12" i="1"/>
  <c r="D17" i="1" l="1"/>
  <c r="C8" i="3" l="1"/>
  <c r="E5" i="1"/>
  <c r="C7" i="1"/>
  <c r="E7" i="1" s="1"/>
</calcChain>
</file>

<file path=xl/sharedStrings.xml><?xml version="1.0" encoding="utf-8"?>
<sst xmlns="http://schemas.openxmlformats.org/spreadsheetml/2006/main" count="60" uniqueCount="49">
  <si>
    <t>FIRMANAVN</t>
  </si>
  <si>
    <t>MÅNEDLIG BUDSJETT</t>
  </si>
  <si>
    <t>BUDSJETT-TOTALER</t>
  </si>
  <si>
    <t>Inntekter</t>
  </si>
  <si>
    <t>Utgifter</t>
  </si>
  <si>
    <t>Saldo (inntekter minus utgifter)</t>
  </si>
  <si>
    <t>HVA ER DE FEM STØRSTE DRIFTSUTGIFTENE?</t>
  </si>
  <si>
    <t>UTGIFT</t>
  </si>
  <si>
    <t>Totalt</t>
  </si>
  <si>
    <t>ESTIMERT</t>
  </si>
  <si>
    <t>BELØP</t>
  </si>
  <si>
    <t>FAKTISK</t>
  </si>
  <si>
    <t>% AV UTGIFTER</t>
  </si>
  <si>
    <t>Dato</t>
  </si>
  <si>
    <t>DIFFERANSE</t>
  </si>
  <si>
    <t>15 % REDUSERING</t>
  </si>
  <si>
    <t>INNTEKTER</t>
  </si>
  <si>
    <t>Nettosalg</t>
  </si>
  <si>
    <t>Finansinntekter</t>
  </si>
  <si>
    <t>Salg av aktiva (profitt/tap)</t>
  </si>
  <si>
    <t>Totale inntekter</t>
  </si>
  <si>
    <t>FEM STØRSTE BELØP</t>
  </si>
  <si>
    <t>PERSONALUTGIFTER</t>
  </si>
  <si>
    <t>Lønn</t>
  </si>
  <si>
    <t>Frynsegoder</t>
  </si>
  <si>
    <t>Provisjon</t>
  </si>
  <si>
    <t>Totale personalutgifter</t>
  </si>
  <si>
    <t>DRIFTSKOSTNADER</t>
  </si>
  <si>
    <t>Annonsering</t>
  </si>
  <si>
    <t>Misligholdt gjeld</t>
  </si>
  <si>
    <t>Rabatter ved kontantbetaling</t>
  </si>
  <si>
    <t>Leveringskostnader</t>
  </si>
  <si>
    <t>Avskrivning</t>
  </si>
  <si>
    <t>Medlemsavgifter og abonnementer</t>
  </si>
  <si>
    <t>Forsikring</t>
  </si>
  <si>
    <t>Rente</t>
  </si>
  <si>
    <t>Juridisk og revisjon</t>
  </si>
  <si>
    <t>Vedlikehold og reparasjoner</t>
  </si>
  <si>
    <t>Kontorutstyr</t>
  </si>
  <si>
    <t>Porto</t>
  </si>
  <si>
    <t>Leie- eller lånekostnader</t>
  </si>
  <si>
    <t>Salgsutgifter</t>
  </si>
  <si>
    <t>Levering og lagring</t>
  </si>
  <si>
    <t>Utstyr</t>
  </si>
  <si>
    <t>Skatter og avgifter</t>
  </si>
  <si>
    <t>Telefon</t>
  </si>
  <si>
    <t>Offentlige tjenester</t>
  </si>
  <si>
    <t>Annet</t>
  </si>
  <si>
    <t>Totale driftskostnader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</si>
</sst>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5" formatCode="mmmm\ yyyy"/>
    <numFmt numFmtId="167" formatCode="#,##0.00_ ;[Red]\-#,##0.00\ "/>
    <numFmt numFmtId="169" formatCode="0.0\ %"/>
  </numFmts>
  <fonts count="16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2"/>
      <color theme="3"/>
      <name val="Gill Sans MT"/>
      <family val="2"/>
      <scheme val="minor"/>
    </font>
    <font>
      <sz val="16"/>
      <color theme="0"/>
      <name val="Gill Sans MT"/>
      <family val="2"/>
      <scheme val="major"/>
    </font>
    <font>
      <sz val="36"/>
      <color theme="0"/>
      <name val="Gill Sans MT"/>
      <family val="2"/>
      <scheme val="maj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rgb="FFDA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0" tint="-4.9989318521683403E-2"/>
      <name val="Gill Sans MT"/>
      <family val="2"/>
      <scheme val="minor"/>
    </font>
    <font>
      <sz val="11"/>
      <color theme="1" tint="4.9989318521683403E-2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1"/>
      <color theme="1"/>
      <name val="Gill Sans MT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10" fillId="0" borderId="0" applyNumberFormat="0" applyFill="0" applyAlignment="0" applyProtection="0"/>
    <xf numFmtId="0" fontId="13" fillId="8" borderId="0" applyBorder="0" applyProtection="0">
      <alignment horizontal="left" vertical="center" indent="1"/>
    </xf>
    <xf numFmtId="0" fontId="13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7" fillId="0" borderId="0" applyNumberFormat="0" applyFill="0" applyBorder="0" applyAlignment="0" applyProtection="0"/>
    <xf numFmtId="167" fontId="1" fillId="0" borderId="0" applyFont="0" applyFill="0" applyBorder="0" applyProtection="0">
      <alignment horizontal="right"/>
    </xf>
    <xf numFmtId="169" fontId="1" fillId="0" borderId="0" applyFont="0" applyFill="0" applyBorder="0" applyProtection="0">
      <alignment horizontal="right"/>
    </xf>
    <xf numFmtId="165" fontId="11" fillId="5" borderId="0" applyFill="0" applyBorder="0">
      <alignment horizontal="right"/>
    </xf>
  </cellStyleXfs>
  <cellXfs count="33">
    <xf numFmtId="0" fontId="0" fillId="0" borderId="0" xfId="0">
      <alignment horizontal="left" wrapText="1" indent="1"/>
    </xf>
    <xf numFmtId="0" fontId="10" fillId="5" borderId="0" xfId="5" applyFill="1" applyAlignment="1">
      <alignment horizontal="left" indent="1"/>
    </xf>
    <xf numFmtId="0" fontId="0" fillId="5" borderId="0" xfId="0" applyFill="1">
      <alignment horizontal="left" wrapText="1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>
      <alignment horizontal="left" wrapText="1" indent="1"/>
    </xf>
    <xf numFmtId="0" fontId="13" fillId="2" borderId="0" xfId="6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5" borderId="0" xfId="0" applyFont="1" applyFill="1" applyAlignment="1"/>
    <xf numFmtId="0" fontId="9" fillId="5" borderId="0" xfId="1" applyFill="1" applyAlignment="1">
      <alignment horizontal="left" indent="1"/>
    </xf>
    <xf numFmtId="0" fontId="4" fillId="5" borderId="0" xfId="0" applyFont="1" applyFill="1" applyAlignment="1">
      <alignment vertical="center"/>
    </xf>
    <xf numFmtId="0" fontId="0" fillId="6" borderId="0" xfId="0" applyFill="1">
      <alignment horizontal="left" wrapText="1" indent="1"/>
    </xf>
    <xf numFmtId="0" fontId="6" fillId="6" borderId="0" xfId="0" applyFont="1" applyFill="1">
      <alignment horizontal="left" wrapText="1" indent="1"/>
    </xf>
    <xf numFmtId="0" fontId="0" fillId="6" borderId="0" xfId="0" applyFill="1" applyAlignment="1">
      <alignment vertical="center"/>
    </xf>
    <xf numFmtId="0" fontId="6" fillId="6" borderId="0" xfId="3" applyFont="1" applyFill="1" applyAlignment="1">
      <alignment vertical="center"/>
    </xf>
    <xf numFmtId="0" fontId="6" fillId="6" borderId="0" xfId="3" applyFont="1" applyFill="1"/>
    <xf numFmtId="167" fontId="0" fillId="0" borderId="0" xfId="10" applyFont="1">
      <alignment horizontal="right"/>
    </xf>
    <xf numFmtId="167" fontId="1" fillId="0" borderId="0" xfId="10">
      <alignment horizontal="right"/>
    </xf>
    <xf numFmtId="169" fontId="1" fillId="7" borderId="0" xfId="11" applyFill="1">
      <alignment horizontal="right"/>
    </xf>
    <xf numFmtId="167" fontId="1" fillId="7" borderId="0" xfId="10" applyFill="1">
      <alignment horizontal="right"/>
    </xf>
    <xf numFmtId="0" fontId="13" fillId="8" borderId="0" xfId="6">
      <alignment horizontal="left" vertical="center" indent="1"/>
    </xf>
    <xf numFmtId="0" fontId="13" fillId="8" borderId="0" xfId="7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1" fillId="5" borderId="0" xfId="12">
      <alignment horizontal="right"/>
    </xf>
    <xf numFmtId="0" fontId="9" fillId="5" borderId="0" xfId="1" applyFill="1" applyAlignment="1">
      <alignment horizontal="left" indent="1"/>
    </xf>
    <xf numFmtId="0" fontId="10" fillId="5" borderId="0" xfId="5" applyFill="1" applyAlignment="1">
      <alignment horizontal="left" indent="1"/>
    </xf>
    <xf numFmtId="167" fontId="6" fillId="6" borderId="0" xfId="4" applyNumberFormat="1" applyFont="1" applyFill="1"/>
    <xf numFmtId="167" fontId="6" fillId="6" borderId="0" xfId="8" applyNumberFormat="1" applyFont="1" applyFill="1"/>
    <xf numFmtId="43" fontId="6" fillId="6" borderId="0" xfId="3" applyNumberFormat="1" applyFont="1" applyFill="1"/>
    <xf numFmtId="167" fontId="15" fillId="0" borderId="0" xfId="10" applyFont="1" applyFill="1" applyBorder="1" applyProtection="1">
      <alignment horizontal="right"/>
    </xf>
    <xf numFmtId="167" fontId="8" fillId="0" borderId="0" xfId="10" applyFont="1">
      <alignment horizontal="right"/>
    </xf>
    <xf numFmtId="169" fontId="0" fillId="0" borderId="0" xfId="11" applyFont="1">
      <alignment horizontal="right"/>
    </xf>
  </cellXfs>
  <cellStyles count="13">
    <cellStyle name="20 % – uthevingsfarge 5" xfId="4" builtinId="46"/>
    <cellStyle name="60 % – uthevingsfarge 4" xfId="3" builtinId="44" customBuiltin="1"/>
    <cellStyle name="Dato" xfId="12" xr:uid="{00000000-0005-0000-0000-000003000000}"/>
    <cellStyle name="Komma" xfId="10" builtinId="3" customBuiltin="1"/>
    <cellStyle name="Normal" xfId="0" builtinId="0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2" builtinId="19" customBuiltin="1"/>
    <cellStyle name="Prosent" xfId="11" builtinId="5" customBuiltin="1"/>
    <cellStyle name="Tittel" xfId="1" builtinId="15" customBuiltin="1"/>
    <cellStyle name="Totalt" xfId="8" builtinId="25" customBuiltin="1"/>
    <cellStyle name="Varseltekst" xfId="9" builtinId="11" customBuiltin="1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family val="2"/>
        <scheme val="minor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numFmt numFmtId="167" formatCode="#,##0.00_ ;[Red]\-#,##0.00\ "/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Gill Sans MT"/>
        <scheme val="minor"/>
      </font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ånedlig budsjett" pivot="0" count="4" xr9:uid="{00000000-0011-0000-FFFF-FFFF00000000}">
      <tableStyleElement type="wholeTable" dxfId="53"/>
      <tableStyleElement type="headerRow" dxfId="52"/>
      <tableStyleElement type="totalRow" dxfId="51"/>
      <tableStyleElement type="lastColumn" dxfId="5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BUDSJETTOVERSIKT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'Månedlig budsjettsammendrag'!$B$5</c:f>
              <c:strCache>
                <c:ptCount val="1"/>
                <c:pt idx="0">
                  <c:v>Inntekter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'Månedlig budsjettsammendrag'!$C$4:$D$4</c:f>
              <c:strCache>
                <c:ptCount val="2"/>
                <c:pt idx="0">
                  <c:v>ESTIMERT</c:v>
                </c:pt>
                <c:pt idx="1">
                  <c:v>FAKTISK</c:v>
                </c:pt>
              </c:strCache>
            </c:strRef>
          </c:cat>
          <c:val>
            <c:numRef>
              <c:f>'Månedlig budsjettsammendrag'!$C$5:$D$5</c:f>
              <c:numCache>
                <c:formatCode>#\ ##0.00_ ;[Red]\-#\ 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'Månedlig budsjettsammendrag'!$B$6</c:f>
              <c:strCache>
                <c:ptCount val="1"/>
                <c:pt idx="0">
                  <c:v>Utgifter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'Månedlig budsjettsammendrag'!$C$4:$D$4</c:f>
              <c:strCache>
                <c:ptCount val="2"/>
                <c:pt idx="0">
                  <c:v>ESTIMERT</c:v>
                </c:pt>
                <c:pt idx="1">
                  <c:v>FAKTISK</c:v>
                </c:pt>
              </c:strCache>
            </c:strRef>
          </c:cat>
          <c:val>
            <c:numRef>
              <c:f>'Månedlig budsjettsammendrag'!$C$6:$D$6</c:f>
              <c:numCache>
                <c:formatCode>#\ ##0.00_ ;[Red]\-#\ 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nb-NO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nb-NO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nb-N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5</xdr:col>
      <xdr:colOff>0</xdr:colOff>
      <xdr:row>8</xdr:row>
      <xdr:rowOff>4133851</xdr:rowOff>
    </xdr:to>
    <xdr:graphicFrame macro="">
      <xdr:nvGraphicFramePr>
        <xdr:cNvPr id="3" name="Budsjettoversikt" descr="Stolpediagram som viser estimerte kontra faktiske inntekter og utgift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otaler" displayName="Totaler" ref="B4:E7" totalsRowCount="1" headerRowDxfId="49" dataDxfId="48" totalsRowDxfId="47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SJETT-TOTALER" totalsRowLabel="Saldo (inntekter minus utgifter)"/>
    <tableColumn id="2" xr3:uid="{00000000-0010-0000-0000-000002000000}" name="ESTIMERT" totalsRowFunction="custom" totalsRowDxfId="1" dataCellStyle="Komma" totalsRowCellStyle="Komma">
      <totalsRowFormula>C5-C6</totalsRowFormula>
    </tableColumn>
    <tableColumn id="3" xr3:uid="{00000000-0010-0000-0000-000003000000}" name="FAKTISK" totalsRowFunction="custom" dataDxfId="3" totalsRowDxfId="0" dataCellStyle="Komma" totalsRowCellStyle="Komma">
      <totalsRowFormula>D5-D6</totalsRowFormula>
    </tableColumn>
    <tableColumn id="4" xr3:uid="{00000000-0010-0000-0000-000004000000}" name="DIFFERANSE" totalsRowFunction="custom" dataDxfId="2" dataCellStyle="Komma" totalsRowCellStyle="Komma">
      <calculatedColumnFormula>Totaler[[#This Row],[FAKTISK]]-Totaler[[#This Row],[ESTIMERT]]</calculatedColumnFormula>
      <totalsRowFormula>Totaler[[#Totals],[FAKTISK]]-Totaler[[#Totals],[ESTIMERT]]</totalsRowFormula>
    </tableColumn>
  </tableColumns>
  <tableStyleInfo name="Månedlig budsjett" showFirstColumn="0" showLastColumn="1" showRowStripes="0" showColumnStripes="0"/>
  <extLst>
    <ext xmlns:x14="http://schemas.microsoft.com/office/spreadsheetml/2009/9/main" uri="{504A1905-F514-4f6f-8877-14C23A59335A}">
      <x14:table altTextSummary="Budsjettotaler, estimerte og faktiske inntekter og utgifter samt differansen oppdateres automatisk i denne tabellen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emStørsteUtgiftene" displayName="DeFemStørsteUtgiftene" ref="B11:E17" totalsRowCount="1" headerRowDxfId="46" dataDxfId="45" totalsRowDxfId="44">
  <tableColumns count="4">
    <tableColumn id="1" xr3:uid="{00000000-0010-0000-0100-000001000000}" name="UTGIFT" totalsRowLabel="Totalt">
      <calculatedColumnFormula>INDEX(#REF!,MATCH(DeFemStørsteUtgiftene[[#This Row],[BELØP]],#REF!,0),1)</calculatedColumnFormula>
    </tableColumn>
    <tableColumn id="2" xr3:uid="{00000000-0010-0000-0100-000002000000}" name="BELØP" totalsRowFunction="sum" dataDxfId="43" dataCellStyle="Komma"/>
    <tableColumn id="3" xr3:uid="{00000000-0010-0000-0100-000003000000}" name="% AV UTGIFTER" totalsRowFunction="sum" dataDxfId="42" dataCellStyle="Prosent">
      <calculatedColumnFormula>DeFemStørsteUtgiftene[[#This Row],[BELØP]]/$D$6</calculatedColumnFormula>
    </tableColumn>
    <tableColumn id="4" xr3:uid="{00000000-0010-0000-0100-000004000000}" name="15 % REDUSERING" totalsRowFunction="sum" dataDxfId="41" dataCellStyle="Komma">
      <calculatedColumnFormula>DeFemStørsteUtgiftene[[#This Row],[BELØP]]*0.15</calculatedColumnFormula>
    </tableColumn>
  </tableColumns>
  <tableStyleInfo name="Månedlig budsjett" showFirstColumn="0" showLastColumn="0" showRowStripes="0" showColumnStripes="0"/>
  <extLst>
    <ext xmlns:x14="http://schemas.microsoft.com/office/spreadsheetml/2009/9/main" uri="{504A1905-F514-4f6f-8877-14C23A59335A}">
      <x14:table altTextSummary="De fem største driftsutgiftene, beløp, prosent av utgifter og 15 % reduksjon oppdateres automatisk i denne tabellen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ntekter" displayName="Inntekter" ref="B4:F8" totalsRowCount="1" headerRowDxfId="40" dataDxfId="39" totalsRowDxfId="38">
  <tableColumns count="5">
    <tableColumn id="1" xr3:uid="{00000000-0010-0000-0200-000001000000}" name="INNTEKTER" totalsRowLabel="Totale inntekter"/>
    <tableColumn id="2" xr3:uid="{00000000-0010-0000-0200-000002000000}" name="ESTIMERT" totalsRowFunction="sum" dataDxfId="37" totalsRowDxfId="7" dataCellStyle="Komma"/>
    <tableColumn id="3" xr3:uid="{00000000-0010-0000-0200-000003000000}" name="FAKTISK" totalsRowFunction="sum" dataDxfId="36" totalsRowDxfId="6" dataCellStyle="Komma"/>
    <tableColumn id="5" xr3:uid="{00000000-0010-0000-0200-000005000000}" name="FEM STØRSTE BELØP" dataDxfId="35" totalsRowDxfId="5" dataCellStyle="Komma">
      <calculatedColumnFormula>Inntekter[[#This Row],[FAKTISK]]+(10^-6)*ROW(Inntekter[[#This Row],[FAKTISK]])</calculatedColumnFormula>
    </tableColumn>
    <tableColumn id="4" xr3:uid="{00000000-0010-0000-0200-000004000000}" name="DIFFERANSE" totalsRowFunction="sum" dataDxfId="34" totalsRowDxfId="4" dataCellStyle="Komma">
      <calculatedColumnFormula>Inntekter[[#This Row],[FAKTISK]]-Inntekter[[#This Row],[ESTIMERT]]</calculatedColumnFormula>
    </tableColumn>
  </tableColumns>
  <tableStyleInfo name="Månedlig budsjett" showFirstColumn="0" showLastColumn="1" showRowStripes="0" showColumnStripes="0"/>
  <extLst>
    <ext xmlns:x14="http://schemas.microsoft.com/office/spreadsheetml/2009/9/main" uri="{504A1905-F514-4f6f-8877-14C23A59335A}">
      <x14:table altTextSummary="Skriv inn månedlig inntekt og beregnede og faktiske verdier i denne tabellen. Differansen beregnes automatisk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alutgifter" displayName="Personalutgifter" ref="B4:F8" totalsRowCount="1" headerRowDxfId="33" dataDxfId="32" totalsRowDxfId="31">
  <autoFilter ref="B4:F7" xr:uid="{00000000-0009-0000-0100-000007000000}"/>
  <tableColumns count="5">
    <tableColumn id="1" xr3:uid="{00000000-0010-0000-0300-000001000000}" name="PERSONALUTGIFTER" totalsRowLabel="Totale personalutgifter"/>
    <tableColumn id="2" xr3:uid="{00000000-0010-0000-0300-000002000000}" name="ESTIMERT" totalsRowFunction="sum" dataDxfId="30" totalsRowDxfId="29" dataCellStyle="Komma"/>
    <tableColumn id="3" xr3:uid="{00000000-0010-0000-0300-000003000000}" name="FAKTISK" totalsRowFunction="sum" dataDxfId="28" totalsRowDxfId="27" dataCellStyle="Komma"/>
    <tableColumn id="4" xr3:uid="{00000000-0010-0000-0300-000004000000}" name="FEM STØRSTE BELØP" dataDxfId="26" totalsRowDxfId="25" dataCellStyle="Komma">
      <calculatedColumnFormula>Personalutgifter[[#This Row],[FAKTISK]]+(10^-6)*ROW(Personalutgifter[[#This Row],[FAKTISK]])</calculatedColumnFormula>
    </tableColumn>
    <tableColumn id="5" xr3:uid="{00000000-0010-0000-0300-000005000000}" name="DIFFERANSE" totalsRowFunction="sum" dataDxfId="24" totalsRowDxfId="23" dataCellStyle="Komma">
      <calculatedColumnFormula>Personalutgifter[[#This Row],[ESTIMERT]]-Personalutgifter[[#This Row],[FAKTISK]]</calculatedColumnFormula>
    </tableColumn>
  </tableColumns>
  <tableStyleInfo name="Månedlig budsjett" showFirstColumn="0" showLastColumn="1" showRowStripes="0" showColumnStripes="0"/>
  <extLst>
    <ext xmlns:x14="http://schemas.microsoft.com/office/spreadsheetml/2009/9/main" uri="{504A1905-F514-4f6f-8877-14C23A59335A}">
      <x14:table altTextSummary="Skriv inn personalutgifter og beregnede og faktiske verdier i denne tabellen. Differansen beregnes automatisk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Driftsutgifter" displayName="Driftsutgifter" ref="B4:F25" totalsRowCount="1" headerRowDxfId="22" dataDxfId="21" totalsRowDxfId="20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DRIFTSKOSTNADER" totalsRowLabel="Totale driftskostnader"/>
    <tableColumn id="2" xr3:uid="{00000000-0010-0000-0400-000002000000}" name="ESTIMERT" totalsRowFunction="sum" dataDxfId="19" totalsRowDxfId="18" dataCellStyle="Komma"/>
    <tableColumn id="3" xr3:uid="{00000000-0010-0000-0400-000003000000}" name="FAKTISK" totalsRowFunction="sum" dataDxfId="17" totalsRowDxfId="16" dataCellStyle="Komma"/>
    <tableColumn id="5" xr3:uid="{00000000-0010-0000-0400-000005000000}" name="FEM STØRSTE BELØP" dataDxfId="15" totalsRowDxfId="14" dataCellStyle="Komma">
      <calculatedColumnFormula>Driftsutgifter[[#This Row],[FAKTISK]]+(10^-6)*ROW(Driftsutgifter[[#This Row],[FAKTISK]])</calculatedColumnFormula>
    </tableColumn>
    <tableColumn id="4" xr3:uid="{00000000-0010-0000-0400-000004000000}" name="DIFFERANSE" totalsRowFunction="sum" dataDxfId="13" totalsRowDxfId="12" dataCellStyle="Komma">
      <calculatedColumnFormula>Driftsutgifter[[#This Row],[ESTIMERT]]-Driftsutgifter[[#This Row],[FAKTISK]]</calculatedColumnFormula>
    </tableColumn>
  </tableColumns>
  <tableStyleInfo name="Månedlig budsjett" showFirstColumn="0" showLastColumn="1" showRowStripes="0" showColumnStripes="0"/>
  <extLst>
    <ext xmlns:x14="http://schemas.microsoft.com/office/spreadsheetml/2009/9/main" uri="{504A1905-F514-4f6f-8877-14C23A59335A}">
      <x14:table altTextSummary="Skriv inn driftsutgifter og beregnede og faktiske verdier i denne tabellen. Differansen beregnes automatisk"/>
    </ext>
  </extLst>
</table>
</file>

<file path=xl/theme/theme1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baseColWidth="10" defaultColWidth="9" defaultRowHeight="16.5" customHeight="1" x14ac:dyDescent="0.35"/>
  <cols>
    <col min="1" max="1" width="4.125" style="5" customWidth="1"/>
    <col min="2" max="2" width="29.25" style="5" customWidth="1"/>
    <col min="3" max="5" width="19" style="5" customWidth="1"/>
    <col min="6" max="6" width="4.125" style="5" customWidth="1"/>
    <col min="7" max="7" width="4.125" customWidth="1"/>
  </cols>
  <sheetData>
    <row r="1" spans="1:6" ht="31.5" customHeight="1" x14ac:dyDescent="0.5">
      <c r="A1" s="2"/>
      <c r="B1" s="26" t="s">
        <v>0</v>
      </c>
      <c r="C1" s="26"/>
      <c r="D1" s="26"/>
      <c r="E1"/>
      <c r="F1"/>
    </row>
    <row r="2" spans="1:6" ht="57.75" customHeight="1" x14ac:dyDescent="1">
      <c r="A2" s="2"/>
      <c r="B2" s="25" t="s">
        <v>1</v>
      </c>
      <c r="C2" s="25"/>
      <c r="D2" s="25"/>
      <c r="E2" s="24" t="s">
        <v>13</v>
      </c>
      <c r="F2" s="24"/>
    </row>
    <row r="3" spans="1:6" ht="15" customHeight="1" x14ac:dyDescent="0.35"/>
    <row r="4" spans="1:6" s="4" customFormat="1" ht="21.75" customHeight="1" x14ac:dyDescent="0.35">
      <c r="A4" s="3"/>
      <c r="B4" s="20" t="s">
        <v>2</v>
      </c>
      <c r="C4" s="21" t="s">
        <v>9</v>
      </c>
      <c r="D4" s="21" t="s">
        <v>11</v>
      </c>
      <c r="E4" s="21" t="s">
        <v>14</v>
      </c>
      <c r="F4" s="3"/>
    </row>
    <row r="5" spans="1:6" ht="17.25" x14ac:dyDescent="0.35">
      <c r="B5" t="s">
        <v>3</v>
      </c>
      <c r="C5" s="19">
        <f>Inntekter[[#Totals],[ESTIMERT]]</f>
        <v>63300</v>
      </c>
      <c r="D5" s="19">
        <f>Inntekter[[#Totals],[FAKTISK]]</f>
        <v>57450</v>
      </c>
      <c r="E5" s="31">
        <f>Totaler[[#This Row],[FAKTISK]]-Totaler[[#This Row],[ESTIMERT]]</f>
        <v>-5850</v>
      </c>
    </row>
    <row r="6" spans="1:6" ht="17.25" x14ac:dyDescent="0.35">
      <c r="B6" t="s">
        <v>4</v>
      </c>
      <c r="C6" s="19">
        <f>Driftsutgifter[[#Totals],[ESTIMERT]]+Personalutgifter[[#Totals],[ESTIMERT]]</f>
        <v>54500</v>
      </c>
      <c r="D6" s="19">
        <f>Driftsutgifter[[#Totals],[FAKTISK]]+Personalutgifter[[#Totals],[FAKTISK]]</f>
        <v>49630</v>
      </c>
      <c r="E6" s="16">
        <f>Totaler[[#This Row],[ESTIMERT]]-Totaler[[#This Row],[FAKTISK]]</f>
        <v>4870</v>
      </c>
    </row>
    <row r="7" spans="1:6" ht="17.25" x14ac:dyDescent="0.35">
      <c r="B7" t="s">
        <v>5</v>
      </c>
      <c r="C7" s="16">
        <f>C5-C6</f>
        <v>8800</v>
      </c>
      <c r="D7" s="16">
        <f>D5-D6</f>
        <v>7820</v>
      </c>
      <c r="E7" s="17">
        <f>Totaler[[#Totals],[FAKTISK]]-Totaler[[#Totals],[ESTIMERT]]</f>
        <v>-980</v>
      </c>
    </row>
    <row r="9" spans="1:6" ht="335.45" customHeight="1" x14ac:dyDescent="0.35">
      <c r="A9"/>
      <c r="B9" s="23"/>
      <c r="C9" s="22"/>
      <c r="D9" s="22"/>
      <c r="E9" s="22"/>
      <c r="F9"/>
    </row>
    <row r="10" spans="1:6" ht="16.5" customHeight="1" x14ac:dyDescent="0.35">
      <c r="B10" s="6" t="s">
        <v>6</v>
      </c>
      <c r="C10" s="7"/>
      <c r="D10" s="7"/>
      <c r="E10" s="7"/>
    </row>
    <row r="11" spans="1:6" ht="21.75" customHeight="1" x14ac:dyDescent="0.35">
      <c r="B11" s="20" t="s">
        <v>7</v>
      </c>
      <c r="C11" s="21" t="s">
        <v>10</v>
      </c>
      <c r="D11" s="21" t="s">
        <v>12</v>
      </c>
      <c r="E11" s="21" t="s">
        <v>15</v>
      </c>
    </row>
    <row r="12" spans="1:6" ht="17.25" x14ac:dyDescent="0.35">
      <c r="B12" t="str">
        <f>INDEX(Driftsutgifter[],MATCH(DeFemStørsteUtgiftene[[#This Row],[BELØP]],Driftsutgifter[FEM STØRSTE BELØP],0),1)</f>
        <v>Vedlikehold og reparasjoner</v>
      </c>
      <c r="C12" s="19">
        <f>LARGE(Driftsutgifter[FEM STØRSTE BELØP],1)</f>
        <v>4600.0000140000002</v>
      </c>
      <c r="D12" s="18">
        <f>DeFemStørsteUtgiftene[[#This Row],[BELØP]]/$D$6</f>
        <v>9.2685875760628658E-2</v>
      </c>
      <c r="E12" s="19">
        <f>DeFemStørsteUtgiftene[[#This Row],[BELØP]]*0.15</f>
        <v>690.00000209999996</v>
      </c>
    </row>
    <row r="13" spans="1:6" ht="17.25" x14ac:dyDescent="0.35">
      <c r="B13" t="str">
        <f>INDEX(Driftsutgifter[],MATCH(DeFemStørsteUtgiftene[[#This Row],[BELØP]],Driftsutgifter[FEM STØRSTE BELØP],0),1)</f>
        <v>Utstyr</v>
      </c>
      <c r="C13" s="19">
        <f>LARGE(Driftsutgifter[FEM STØRSTE BELØP],2)</f>
        <v>4500.0000200000004</v>
      </c>
      <c r="D13" s="18">
        <f>DeFemStørsteUtgiftene[[#This Row],[BELØP]]/$D$6</f>
        <v>9.0670965545033261E-2</v>
      </c>
      <c r="E13" s="19">
        <f>DeFemStørsteUtgiftene[[#This Row],[BELØP]]*0.15</f>
        <v>675.00000299999999</v>
      </c>
    </row>
    <row r="14" spans="1:6" ht="17.25" x14ac:dyDescent="0.35">
      <c r="B14" t="str">
        <f>INDEX(Driftsutgifter[],MATCH(DeFemStørsteUtgiftene[[#This Row],[BELØP]],Driftsutgifter[FEM STØRSTE BELØP],0),1)</f>
        <v>Leie- eller lånekostnader</v>
      </c>
      <c r="C14" s="19">
        <f>LARGE(Driftsutgifter[FEM STØRSTE BELØP],3)</f>
        <v>4500.0000170000003</v>
      </c>
      <c r="D14" s="18">
        <f>DeFemStørsteUtgiftene[[#This Row],[BELØP]]/$D$6</f>
        <v>9.0670965484585947E-2</v>
      </c>
      <c r="E14" s="19">
        <f>DeFemStørsteUtgiftene[[#This Row],[BELØP]]*0.15</f>
        <v>675.00000254999998</v>
      </c>
    </row>
    <row r="15" spans="1:6" ht="17.25" x14ac:dyDescent="0.35">
      <c r="B15" t="str">
        <f>INDEX(Driftsutgifter[],MATCH(DeFemStørsteUtgiftene[[#This Row],[BELØP]],Driftsutgifter[FEM STØRSTE BELØP],0),1)</f>
        <v>Skatter og avgifter</v>
      </c>
      <c r="C15" s="19">
        <f>LARGE(Driftsutgifter[FEM STØRSTE BELØP],4)</f>
        <v>3200.0000209999998</v>
      </c>
      <c r="D15" s="18">
        <f>DeFemStørsteUtgiftene[[#This Row],[BELØP]]/$D$6</f>
        <v>6.4477131190812012E-2</v>
      </c>
      <c r="E15" s="19">
        <f>DeFemStørsteUtgiftene[[#This Row],[BELØP]]*0.15</f>
        <v>480.00000314999994</v>
      </c>
    </row>
    <row r="16" spans="1:6" ht="17.25" x14ac:dyDescent="0.35">
      <c r="B16" t="str">
        <f>INDEX(Driftsutgifter[],MATCH(DeFemStørsteUtgiftene[[#This Row],[BELØP]],Driftsutgifter[FEM STØRSTE BELØP],0),1)</f>
        <v>Annonsering</v>
      </c>
      <c r="C16" s="19">
        <f>LARGE(Driftsutgifter[FEM STØRSTE BELØP],5)</f>
        <v>2500.0000049999999</v>
      </c>
      <c r="D16" s="18">
        <f>DeFemStørsteUtgiftene[[#This Row],[BELØP]]/$D$6</f>
        <v>5.037275851299617E-2</v>
      </c>
      <c r="E16" s="19">
        <f>DeFemStørsteUtgiftene[[#This Row],[BELØP]]*0.15</f>
        <v>375.00000074999997</v>
      </c>
    </row>
    <row r="17" spans="2:5" ht="17.25" x14ac:dyDescent="0.35">
      <c r="B17" t="s">
        <v>8</v>
      </c>
      <c r="C17" s="16">
        <f>SUBTOTAL(109,DeFemStørsteUtgiftene[BELØP])</f>
        <v>19300.000077000004</v>
      </c>
      <c r="D17" s="32">
        <f>SUBTOTAL(109,DeFemStørsteUtgiftene[% AV UTGIFTER])</f>
        <v>0.38887769649405601</v>
      </c>
      <c r="E17" s="16">
        <f>SUBTOTAL(109,DeFemStørsteUtgiftene[15 % REDUSERING])</f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1:D1"/>
  </mergeCells>
  <conditionalFormatting sqref="C5:E8 C10:E65">
    <cfRule type="cellIs" dxfId="11" priority="2" operator="lessThan">
      <formula>0</formula>
    </cfRule>
  </conditionalFormatting>
  <conditionalFormatting sqref="D12:E17">
    <cfRule type="cellIs" dxfId="10" priority="1" operator="lessThan">
      <formula>0</formula>
    </cfRule>
  </conditionalFormatting>
  <dataValidations count="21">
    <dataValidation type="custom" allowBlank="1" showInputMessage="1" showErrorMessage="1" errorTitle="VARSEL" error="Denne cellen fylles ut automatisk og må ikke overskrives. Hvis du skriver over denne cellen, ødelegges beregninger i dette regnearket." sqref="D13 D15:D16 C5 C6 E5:E6 D6" xr:uid="{00000000-0002-0000-0000-000000000000}">
      <formula1>LEN(C5)=""</formula1>
    </dataValidation>
    <dataValidation type="custom" allowBlank="1" showInputMessage="1" showErrorMessage="1" errorTitle="VARSEL" error="Denne cellen fylles ut automatisk og må ikke overskrives. Hvis du skriver over denne cellen, ødelegges beregninger i dette regnearket. " sqref="E14:E16" xr:uid="{00000000-0002-0000-0000-000001000000}">
      <formula1>LEN(#REF!)=""</formula1>
    </dataValidation>
    <dataValidation type="custom" allowBlank="1" showInputMessage="1" showErrorMessage="1" errorTitle="VARSEL" error="Denne cellen fylles ut automatisk og må ikke overskrives. Hvis du skriver over denne cellen, ødelegges beregninger i dette regnearket. " sqref="E12" xr:uid="{00000000-0002-0000-0000-000002000000}">
      <formula1>LEN(E12:E17)=""</formula1>
    </dataValidation>
    <dataValidation type="custom" allowBlank="1" showInputMessage="1" showErrorMessage="1" errorTitle="VARSEL" error="Denne cellen fylles ut automatisk og må ikke overskrives. Hvis du skriver over denne cellen, ødelegges beregninger i dette regnearket." sqref="C12:D12 C13:C16" xr:uid="{00000000-0002-0000-0000-000003000000}">
      <formula1>LEN(C12:C17)=""</formula1>
    </dataValidation>
    <dataValidation type="custom" allowBlank="1" showInputMessage="1" showErrorMessage="1" errorTitle="VARSEL" error="Denne cellen fylles ut automatisk og må ikke overskrives. Hvis du skriver over denne cellen, ødelegges beregninger i dette regnearket." sqref="D14" xr:uid="{00000000-0002-0000-0000-000004000000}">
      <formula1>LEN(D13:D17)=""</formula1>
    </dataValidation>
    <dataValidation type="custom" allowBlank="1" showInputMessage="1" showErrorMessage="1" errorTitle="VARSEL" error="Denne cellen fylles ut automatisk og må ikke overskrives. Hvis du skriver over denne cellen, ødelegges beregninger i dette regnearket. " sqref="E13" xr:uid="{00000000-0002-0000-0000-000005000000}">
      <formula1>LEN(E13:E17)=""</formula1>
    </dataValidation>
    <dataValidation allowBlank="1" showInputMessage="1" showErrorMessage="1" prompt="Opprett et månedlig forretningsbudsjett i denne arbeidsboken. Oversikten er i dette regnearket. Skriv inn detaljer om månedlig inntekt, personal- og driftsutgifter i respektive regneark." sqref="A1" xr:uid="{00000000-0002-0000-0000-000006000000}"/>
    <dataValidation allowBlank="1" showInputMessage="1" showErrorMessage="1" prompt="Skriv inn firmanavnet i denne cellen" sqref="B1" xr:uid="{00000000-0002-0000-0000-000007000000}"/>
    <dataValidation allowBlank="1" showInputMessage="1" showErrorMessage="1" prompt="Skriv inn datoen i denne cellen. Diagrammet for budsjettoversikt er i celle B9." sqref="E2:F2" xr:uid="{00000000-0002-0000-0000-000008000000}"/>
    <dataValidation allowBlank="1" showInputMessage="1" showErrorMessage="1" prompt="Budsjettotaler for inntekter og utgifter, både estimerte og faktiske, beregnes automatisk fra beløpene som er angitt i andre regneark. Saldo og differanse justeres automatisk." sqref="B4" xr:uid="{00000000-0002-0000-0000-000009000000}"/>
    <dataValidation allowBlank="1" showInputMessage="1" showErrorMessage="1" prompt="Estimerte totaler beregnes automatisk i denne kolonnen under denne overskriften." sqref="C4" xr:uid="{00000000-0002-0000-0000-00000A000000}"/>
    <dataValidation allowBlank="1" showInputMessage="1" showErrorMessage="1" prompt="Faktiske totaler beregnes automatisk i kolonnen under denne overskriften" sqref="D4" xr:uid="{00000000-0002-0000-0000-00000B000000}"/>
    <dataValidation allowBlank="1" showInputMessage="1" showErrorMessage="1" prompt="Differansen mellom estimerte og faktisk totaler beregnes automatisk i kolonnen under denne overskriften" sqref="E4" xr:uid="{00000000-0002-0000-0000-00000C000000}"/>
    <dataValidation allowBlank="1" showInputMessage="1" showErrorMessage="1" prompt="De fem største driftsutgiftene oppdateres automatisk i tabellen nedenfor." sqref="B10" xr:uid="{00000000-0002-0000-0000-00000D000000}"/>
    <dataValidation allowBlank="1" showInputMessage="1" showErrorMessage="1" prompt="De fem største utgiftene oppdateres automatisk i kolonnen nedenfor." sqref="B11" xr:uid="{00000000-0002-0000-0000-00000E000000}"/>
    <dataValidation allowBlank="1" showInputMessage="1" showErrorMessage="1" prompt="Beløp oppdateres automatisk i kolonnen under denne overskriften" sqref="C11" xr:uid="{00000000-0002-0000-0000-00000F000000}"/>
    <dataValidation allowBlank="1" showInputMessage="1" showErrorMessage="1" prompt="Prosentandel av faktiske kostnader beregnes automatisk i kolonnen under denne overskriften" sqref="D11" xr:uid="{00000000-0002-0000-0000-000010000000}"/>
    <dataValidation allowBlank="1" showInputMessage="1" showErrorMessage="1" prompt="Reduksjonsbeløpet på 15 prosent beregnes automatisk i denne kolonnen under denne overskriften." sqref="E11" xr:uid="{00000000-0002-0000-0000-000011000000}"/>
    <dataValidation allowBlank="1" showInputMessage="1" showErrorMessage="1" prompt="Tittelen på dette regnearket er i denne cellen. Skriv inn datoen i cellen til høyre. Budsjettotaler beregnes automatisk i tabellen for totaler som starter i celle B4." sqref="B2:D2" xr:uid="{00000000-0002-0000-0000-000012000000}"/>
    <dataValidation allowBlank="1" showInputMessage="1" showErrorMessage="1" prompt="Diagrammet for budsjettoversikt er i denne cellen. De fem største driftsutgiftene oppdateres automatisk i tabellen FemStørsteUtgifter nedenfor." sqref="B9" xr:uid="{6D8844C3-D2C4-41A8-9632-7791388B6264}"/>
    <dataValidation type="custom" allowBlank="1" showInputMessage="1" showErrorMessage="1" errorTitle="VARSEL" error="Denne cellen fylles ut automatisk og må ikke overskrives. Hvis du skriver over denne cellen, ødelegges beregninger i dette regnearket." sqref="D5" xr:uid="{F2C98DDE-2AC6-4135-A261-A1E6DDDA960E}">
      <formula1>LEN(C5)=""</formula1>
    </dataValidation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D5:E5 D13:E16 C6:D6 D12:E12 C5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baseColWidth="10" defaultColWidth="9" defaultRowHeight="30" customHeight="1" x14ac:dyDescent="0.35"/>
  <cols>
    <col min="1" max="1" width="4.125" style="11" customWidth="1"/>
    <col min="2" max="2" width="32.25" style="11" customWidth="1"/>
    <col min="3" max="3" width="19" style="11" customWidth="1"/>
    <col min="4" max="4" width="18.875" style="11" customWidth="1"/>
    <col min="5" max="5" width="26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FIRMANAVN</f>
        <v>FIRMANAVN</v>
      </c>
      <c r="C1" s="8"/>
      <c r="D1" s="8"/>
      <c r="E1" s="8"/>
      <c r="F1" s="8"/>
      <c r="G1" s="8"/>
    </row>
    <row r="2" spans="1:7" ht="53.25" customHeight="1" x14ac:dyDescent="1">
      <c r="A2" s="2"/>
      <c r="B2" s="9" t="str">
        <f>BUDSJETT_Tittel</f>
        <v>MÅNEDLIG BUDSJETT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s="4" customFormat="1" ht="30" customHeight="1" x14ac:dyDescent="0.35">
      <c r="A4" s="13"/>
      <c r="B4" s="20" t="s">
        <v>16</v>
      </c>
      <c r="C4" s="21" t="s">
        <v>9</v>
      </c>
      <c r="D4" s="21" t="s">
        <v>11</v>
      </c>
      <c r="E4" s="20" t="s">
        <v>21</v>
      </c>
      <c r="F4" s="21" t="s">
        <v>14</v>
      </c>
      <c r="G4" s="14"/>
    </row>
    <row r="5" spans="1:7" ht="30" customHeight="1" x14ac:dyDescent="0.35">
      <c r="B5" t="s">
        <v>17</v>
      </c>
      <c r="C5" s="19">
        <v>60000</v>
      </c>
      <c r="D5" s="19">
        <v>54000</v>
      </c>
      <c r="E5" s="16">
        <f>Inntekter[[#This Row],[FAKTISK]]+(10^-6)*ROW(Inntekter[[#This Row],[FAKTISK]])</f>
        <v>54000.000005000002</v>
      </c>
      <c r="F5" s="17">
        <f>Inntekter[[#This Row],[FAKTISK]]-Inntekter[[#This Row],[ESTIMERT]]</f>
        <v>-6000</v>
      </c>
      <c r="G5" s="27"/>
    </row>
    <row r="6" spans="1:7" ht="30" customHeight="1" x14ac:dyDescent="0.35">
      <c r="B6" t="s">
        <v>18</v>
      </c>
      <c r="C6" s="19">
        <v>3000</v>
      </c>
      <c r="D6" s="19">
        <v>3000</v>
      </c>
      <c r="E6" s="16">
        <f>Inntekter[[#This Row],[FAKTISK]]+(10^-6)*ROW(Inntekter[[#This Row],[FAKTISK]])</f>
        <v>3000.0000060000002</v>
      </c>
      <c r="F6" s="17">
        <f>Inntekter[[#This Row],[FAKTISK]]-Inntekter[[#This Row],[ESTIMERT]]</f>
        <v>0</v>
      </c>
      <c r="G6" s="27"/>
    </row>
    <row r="7" spans="1:7" ht="30" customHeight="1" x14ac:dyDescent="0.35">
      <c r="B7" t="s">
        <v>19</v>
      </c>
      <c r="C7" s="19">
        <v>300</v>
      </c>
      <c r="D7" s="19">
        <v>450</v>
      </c>
      <c r="E7" s="16">
        <f>Inntekter[[#This Row],[FAKTISK]]+(10^-6)*ROW(Inntekter[[#This Row],[FAKTISK]])</f>
        <v>450.00000699999998</v>
      </c>
      <c r="F7" s="17">
        <f>Inntekter[[#This Row],[FAKTISK]]-Inntekter[[#This Row],[ESTIMERT]]</f>
        <v>150</v>
      </c>
      <c r="G7" s="27"/>
    </row>
    <row r="8" spans="1:7" ht="30" customHeight="1" x14ac:dyDescent="0.35">
      <c r="B8" t="s">
        <v>20</v>
      </c>
      <c r="C8" s="16">
        <f>SUBTOTAL(109,Inntekter[ESTIMERT])</f>
        <v>63300</v>
      </c>
      <c r="D8" s="30">
        <f>SUBTOTAL(109,Inntekter[FAKTISK])</f>
        <v>57450</v>
      </c>
      <c r="E8" s="30"/>
      <c r="F8" s="30">
        <f>SUBTOTAL(109,Inntekter[DIFFERANSE])</f>
        <v>-5850</v>
      </c>
      <c r="G8" s="28"/>
    </row>
  </sheetData>
  <sheetProtection insertColumns="0" insertRows="0" deleteColumns="0" deleteRows="0" selectLockedCells="1" autoFilter="0"/>
  <dataConsolidate/>
  <dataValidations count="9">
    <dataValidation type="custom" allowBlank="1" showInputMessage="1" showErrorMessage="1" errorTitle="VARSEL" error="Denne cellen fylles ut automatisk og må ikke overskrives. Hvis du overskriver denne cellen, ødelegges beregninger i dette regnearket." sqref="G5:G7" xr:uid="{00000000-0002-0000-0100-000000000000}">
      <formula1>LEN(G5)=""</formula1>
    </dataValidation>
    <dataValidation allowBlank="1" showInputMessage="1" showErrorMessage="1" errorTitle="VARSEL" error="Denne cellen fylles ut automatisk og må ikke overskrives. Hvis du overskriver denne cellen, ødelegges beregninger i dette regnearket." sqref="F5:F7" xr:uid="{00000000-0002-0000-0100-000001000000}"/>
    <dataValidation allowBlank="1" showInputMessage="1" showErrorMessage="1" prompt="Skriv inn månedlige inntekter i dette regnearket" sqref="A1" xr:uid="{00000000-0002-0000-0100-000002000000}"/>
    <dataValidation allowBlank="1" showInputMessage="1" showErrorMessage="1" prompt="Firmanavnet oppdateres automatisk i denne cellen." sqref="B1" xr:uid="{00000000-0002-0000-0100-000003000000}"/>
    <dataValidation allowBlank="1" showInputMessage="1" showErrorMessage="1" prompt="Tittelen oppdateres automatisk i denne cellen. Skriv inn detaljer om månedlige inntekter i tabellen under." sqref="B2" xr:uid="{00000000-0002-0000-0100-000004000000}"/>
    <dataValidation allowBlank="1" showInputMessage="1" showErrorMessage="1" prompt="Skriv inn detaljer om inntekt i denne kolonnen under denne overskriften. Bruk overskriftsfiltre til å finne bestemte oppføringer." sqref="B4" xr:uid="{00000000-0002-0000-0100-000005000000}"/>
    <dataValidation allowBlank="1" showInputMessage="1" showErrorMessage="1" prompt="Skriv inn estimert beløp i denne kolonnen under denne overskriften" sqref="C4" xr:uid="{00000000-0002-0000-0100-000006000000}"/>
    <dataValidation allowBlank="1" showInputMessage="1" showErrorMessage="1" prompt="Skriv inn faktiske beløp i kolonnen under denne overskriften" sqref="D4" xr:uid="{00000000-0002-0000-0100-000007000000}"/>
    <dataValidation allowBlank="1" showInputMessage="1" showErrorMessage="1" prompt="Differansen mellom estimerte og faktiske inntekter beregnes automatisk i denne kolonnen under denne overskriften." sqref="F4" xr:uid="{00000000-0002-0000-01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baseColWidth="10" defaultColWidth="9" defaultRowHeight="30" customHeight="1" x14ac:dyDescent="0.35"/>
  <cols>
    <col min="1" max="1" width="4.125" style="11" customWidth="1"/>
    <col min="2" max="2" width="32.25" style="11" customWidth="1"/>
    <col min="3" max="3" width="19" style="11" customWidth="1"/>
    <col min="4" max="4" width="18.875" style="11" customWidth="1"/>
    <col min="5" max="5" width="23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FIRMANAVN</f>
        <v>FIRMANAVN</v>
      </c>
      <c r="C1" s="8"/>
      <c r="D1" s="8"/>
      <c r="E1" s="8"/>
      <c r="F1" s="8"/>
      <c r="G1" s="8"/>
    </row>
    <row r="2" spans="1:7" ht="53.25" customHeight="1" x14ac:dyDescent="1">
      <c r="A2" s="2"/>
      <c r="B2" s="9" t="str">
        <f>BUDSJETT_Tittel</f>
        <v>MÅNEDLIG BUDSJETT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ht="30" customHeight="1" x14ac:dyDescent="0.35">
      <c r="A4" s="13"/>
      <c r="B4" s="20" t="s">
        <v>22</v>
      </c>
      <c r="C4" s="21" t="s">
        <v>9</v>
      </c>
      <c r="D4" s="21" t="s">
        <v>11</v>
      </c>
      <c r="E4" s="20" t="s">
        <v>21</v>
      </c>
      <c r="F4" s="21" t="s">
        <v>14</v>
      </c>
      <c r="G4" s="29"/>
    </row>
    <row r="5" spans="1:7" ht="30" customHeight="1" x14ac:dyDescent="0.35">
      <c r="B5" t="s">
        <v>23</v>
      </c>
      <c r="C5" s="19">
        <v>9500</v>
      </c>
      <c r="D5" s="19">
        <v>9600</v>
      </c>
      <c r="E5" s="16">
        <f>Personalutgifter[[#This Row],[FAKTISK]]+(10^-6)*ROW(Personalutgifter[[#This Row],[FAKTISK]])</f>
        <v>9600.0000049999999</v>
      </c>
      <c r="F5" s="17">
        <f>Personalutgifter[[#This Row],[ESTIMERT]]-Personalutgifter[[#This Row],[FAKTISK]]</f>
        <v>-100</v>
      </c>
      <c r="G5" s="27"/>
    </row>
    <row r="6" spans="1:7" ht="30" customHeight="1" x14ac:dyDescent="0.35">
      <c r="B6" t="s">
        <v>24</v>
      </c>
      <c r="C6" s="19">
        <v>4000</v>
      </c>
      <c r="D6" s="19">
        <v>0</v>
      </c>
      <c r="E6" s="16">
        <f>Personalutgifter[[#This Row],[FAKTISK]]+(10^-6)*ROW(Personalutgifter[[#This Row],[FAKTISK]])</f>
        <v>6.0000000000000002E-6</v>
      </c>
      <c r="F6" s="17">
        <f>Personalutgifter[[#This Row],[ESTIMERT]]-Personalutgifter[[#This Row],[FAKTISK]]</f>
        <v>4000</v>
      </c>
      <c r="G6" s="27"/>
    </row>
    <row r="7" spans="1:7" ht="30" customHeight="1" x14ac:dyDescent="0.35">
      <c r="B7" t="s">
        <v>25</v>
      </c>
      <c r="C7" s="19">
        <v>5000</v>
      </c>
      <c r="D7" s="19">
        <v>4500</v>
      </c>
      <c r="E7" s="16">
        <f>Personalutgifter[[#This Row],[FAKTISK]]+(10^-6)*ROW(Personalutgifter[[#This Row],[FAKTISK]])</f>
        <v>4500.0000069999996</v>
      </c>
      <c r="F7" s="17">
        <f>Personalutgifter[[#This Row],[ESTIMERT]]-Personalutgifter[[#This Row],[FAKTISK]]</f>
        <v>500</v>
      </c>
      <c r="G7" s="27"/>
    </row>
    <row r="8" spans="1:7" ht="30" customHeight="1" x14ac:dyDescent="0.35">
      <c r="B8" t="s">
        <v>26</v>
      </c>
      <c r="C8" s="16">
        <f>SUBTOTAL(109,Personalutgifter[ESTIMERT])</f>
        <v>18500</v>
      </c>
      <c r="D8" s="16">
        <f>SUBTOTAL(109,Personalutgifter[FAKTISK])</f>
        <v>14100</v>
      </c>
      <c r="E8" s="16"/>
      <c r="F8" s="16">
        <f>SUBTOTAL(109,Personalutgifter[DIFFERANSE])</f>
        <v>4400</v>
      </c>
      <c r="G8" s="28"/>
    </row>
  </sheetData>
  <sheetProtection insertColumns="0" insertRows="0" deleteColumns="0" deleteRows="0" selectLockedCells="1" autoFilter="0"/>
  <dataConsolidate/>
  <conditionalFormatting sqref="F8">
    <cfRule type="cellIs" dxfId="9" priority="1" operator="lessThan">
      <formula>0</formula>
    </cfRule>
  </conditionalFormatting>
  <dataValidations count="9">
    <dataValidation allowBlank="1" showInputMessage="1" showErrorMessage="1" errorTitle="VARSEL" error="Denne cellen fylles ut automatisk og må ikke overskrives. Hvis du skriver over denne cellen, ødelegges beregninger i dette regnearket." sqref="F5:F7" xr:uid="{00000000-0002-0000-0200-000000000000}"/>
    <dataValidation type="custom" allowBlank="1" showInputMessage="1" showErrorMessage="1" errorTitle="VARSEL" error="Denne cellen fylles ut automatisk og må ikke overskrives. Hvis du skriver over denne cellen, ødelegges beregninger i dette regnearket." sqref="G5:G7" xr:uid="{00000000-0002-0000-0200-000001000000}">
      <formula1>LEN(G5)=""</formula1>
    </dataValidation>
    <dataValidation allowBlank="1" showInputMessage="1" showErrorMessage="1" prompt="Skriv inn månedlige personalutgifter i dette regnearket" sqref="A1" xr:uid="{00000000-0002-0000-0200-000002000000}"/>
    <dataValidation allowBlank="1" showInputMessage="1" showErrorMessage="1" prompt="Firmanavnet oppdateres automatisk i denne cellen." sqref="B1" xr:uid="{00000000-0002-0000-0200-000003000000}"/>
    <dataValidation allowBlank="1" showInputMessage="1" showErrorMessage="1" prompt="Tittelen oppdateres automatisk i denne cellen. Skriv inn detaljer om månedlige personalutgifter i tabellen under." sqref="B2" xr:uid="{00000000-0002-0000-0200-000004000000}"/>
    <dataValidation allowBlank="1" showInputMessage="1" showErrorMessage="1" prompt="Skriv inn personalutgifter i denne kolonnen under denne overskriften. Bruk overskriftsfiltre til å finne bestemte oppføringer." sqref="B4" xr:uid="{00000000-0002-0000-0200-000005000000}"/>
    <dataValidation allowBlank="1" showInputMessage="1" showErrorMessage="1" prompt="Skriv inn estimert beløp i denne kolonnen under denne overskriften" sqref="C4" xr:uid="{00000000-0002-0000-0200-000006000000}"/>
    <dataValidation allowBlank="1" showInputMessage="1" showErrorMessage="1" prompt="Skriv inn faktiske beløp i kolonnen under denne overskriften" sqref="D4" xr:uid="{00000000-0002-0000-0200-000007000000}"/>
    <dataValidation allowBlank="1" showInputMessage="1" showErrorMessage="1" prompt="Differansen mellom estimerte og faktiske personalutgifter beregnes automatisk i denne kolonnen under denne overskriften.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baseColWidth="10" defaultColWidth="9" defaultRowHeight="30" customHeight="1" x14ac:dyDescent="0.35"/>
  <cols>
    <col min="1" max="1" width="4.125" style="11" customWidth="1"/>
    <col min="2" max="2" width="32.25" style="11" customWidth="1"/>
    <col min="3" max="3" width="19" style="11" customWidth="1"/>
    <col min="4" max="4" width="18.875" style="11" customWidth="1"/>
    <col min="5" max="5" width="21.875" style="11" hidden="1" customWidth="1"/>
    <col min="6" max="6" width="19" style="11" customWidth="1"/>
    <col min="7" max="7" width="4.125" style="11" customWidth="1"/>
    <col min="8" max="8" width="4.125" customWidth="1"/>
  </cols>
  <sheetData>
    <row r="1" spans="1:7" ht="31.5" customHeight="1" x14ac:dyDescent="0.5">
      <c r="A1" s="2"/>
      <c r="B1" s="1" t="str">
        <f>FIRMANAVN</f>
        <v>FIRMANAVN</v>
      </c>
      <c r="C1" s="8"/>
      <c r="D1" s="8"/>
      <c r="E1" s="8"/>
      <c r="F1" s="8"/>
      <c r="G1" s="8"/>
    </row>
    <row r="2" spans="1:7" ht="53.25" customHeight="1" x14ac:dyDescent="1">
      <c r="A2" s="2"/>
      <c r="B2" s="9" t="str">
        <f>BUDSJETT_Tittel</f>
        <v>MÅNEDLIG BUDSJETT</v>
      </c>
      <c r="C2" s="10"/>
      <c r="D2" s="10"/>
      <c r="E2" s="10"/>
      <c r="F2" s="10"/>
      <c r="G2" s="10"/>
    </row>
    <row r="3" spans="1:7" ht="15" customHeight="1" x14ac:dyDescent="0.35">
      <c r="G3" s="12"/>
    </row>
    <row r="4" spans="1:7" ht="30" customHeight="1" x14ac:dyDescent="0.35">
      <c r="B4" s="20" t="s">
        <v>27</v>
      </c>
      <c r="C4" s="21" t="s">
        <v>9</v>
      </c>
      <c r="D4" s="21" t="s">
        <v>11</v>
      </c>
      <c r="E4" s="20" t="s">
        <v>21</v>
      </c>
      <c r="F4" s="21" t="s">
        <v>14</v>
      </c>
      <c r="G4" s="15"/>
    </row>
    <row r="5" spans="1:7" ht="30" customHeight="1" x14ac:dyDescent="0.35">
      <c r="B5" t="s">
        <v>28</v>
      </c>
      <c r="C5" s="19">
        <v>3000</v>
      </c>
      <c r="D5" s="19">
        <v>2500</v>
      </c>
      <c r="E5" s="16">
        <f>Driftsutgifter[[#This Row],[FAKTISK]]+(10^-6)*ROW(Driftsutgifter[[#This Row],[FAKTISK]])</f>
        <v>2500.0000049999999</v>
      </c>
      <c r="F5" s="17">
        <f>Driftsutgifter[[#This Row],[ESTIMERT]]-Driftsutgifter[[#This Row],[FAKTISK]]</f>
        <v>500</v>
      </c>
      <c r="G5" s="27"/>
    </row>
    <row r="6" spans="1:7" ht="30" customHeight="1" x14ac:dyDescent="0.35">
      <c r="B6" t="s">
        <v>29</v>
      </c>
      <c r="C6" s="19">
        <v>2000</v>
      </c>
      <c r="D6" s="19">
        <v>2000</v>
      </c>
      <c r="E6" s="16">
        <f>Driftsutgifter[[#This Row],[FAKTISK]]+(10^-6)*ROW(Driftsutgifter[[#This Row],[FAKTISK]])</f>
        <v>2000.000006</v>
      </c>
      <c r="F6" s="17">
        <f>Driftsutgifter[[#This Row],[ESTIMERT]]-Driftsutgifter[[#This Row],[FAKTISK]]</f>
        <v>0</v>
      </c>
      <c r="G6" s="27"/>
    </row>
    <row r="7" spans="1:7" ht="30" customHeight="1" x14ac:dyDescent="0.35">
      <c r="B7" t="s">
        <v>30</v>
      </c>
      <c r="C7" s="19">
        <v>1500</v>
      </c>
      <c r="D7" s="19">
        <v>2175</v>
      </c>
      <c r="E7" s="16">
        <f>Driftsutgifter[[#This Row],[FAKTISK]]+(10^-6)*ROW(Driftsutgifter[[#This Row],[FAKTISK]])</f>
        <v>2175.0000070000001</v>
      </c>
      <c r="F7" s="17">
        <f>Driftsutgifter[[#This Row],[ESTIMERT]]-Driftsutgifter[[#This Row],[FAKTISK]]</f>
        <v>-675</v>
      </c>
      <c r="G7" s="27"/>
    </row>
    <row r="8" spans="1:7" ht="30" customHeight="1" x14ac:dyDescent="0.35">
      <c r="B8" t="s">
        <v>31</v>
      </c>
      <c r="C8" s="19">
        <v>2000</v>
      </c>
      <c r="D8" s="19">
        <v>1500</v>
      </c>
      <c r="E8" s="16">
        <f>Driftsutgifter[[#This Row],[FAKTISK]]+(10^-6)*ROW(Driftsutgifter[[#This Row],[FAKTISK]])</f>
        <v>1500.000008</v>
      </c>
      <c r="F8" s="17">
        <f>Driftsutgifter[[#This Row],[ESTIMERT]]-Driftsutgifter[[#This Row],[FAKTISK]]</f>
        <v>500</v>
      </c>
      <c r="G8" s="27"/>
    </row>
    <row r="9" spans="1:7" ht="30" customHeight="1" x14ac:dyDescent="0.35">
      <c r="B9" t="s">
        <v>32</v>
      </c>
      <c r="C9" s="19">
        <v>1000</v>
      </c>
      <c r="D9" s="19">
        <v>1000</v>
      </c>
      <c r="E9" s="16">
        <f>Driftsutgifter[[#This Row],[FAKTISK]]+(10^-6)*ROW(Driftsutgifter[[#This Row],[FAKTISK]])</f>
        <v>1000.000009</v>
      </c>
      <c r="F9" s="17">
        <f>Driftsutgifter[[#This Row],[ESTIMERT]]-Driftsutgifter[[#This Row],[FAKTISK]]</f>
        <v>0</v>
      </c>
      <c r="G9" s="27"/>
    </row>
    <row r="10" spans="1:7" ht="30" customHeight="1" x14ac:dyDescent="0.35">
      <c r="B10" t="s">
        <v>33</v>
      </c>
      <c r="C10" s="19">
        <v>500</v>
      </c>
      <c r="D10" s="19">
        <v>525</v>
      </c>
      <c r="E10" s="16">
        <f>Driftsutgifter[[#This Row],[FAKTISK]]+(10^-6)*ROW(Driftsutgifter[[#This Row],[FAKTISK]])</f>
        <v>525.00000999999997</v>
      </c>
      <c r="F10" s="17">
        <f>Driftsutgifter[[#This Row],[ESTIMERT]]-Driftsutgifter[[#This Row],[FAKTISK]]</f>
        <v>-25</v>
      </c>
      <c r="G10" s="27"/>
    </row>
    <row r="11" spans="1:7" ht="30" customHeight="1" x14ac:dyDescent="0.35">
      <c r="B11" t="s">
        <v>34</v>
      </c>
      <c r="C11" s="19">
        <v>1300</v>
      </c>
      <c r="D11" s="19">
        <v>1275</v>
      </c>
      <c r="E11" s="16">
        <f>Driftsutgifter[[#This Row],[FAKTISK]]+(10^-6)*ROW(Driftsutgifter[[#This Row],[FAKTISK]])</f>
        <v>1275.0000110000001</v>
      </c>
      <c r="F11" s="17">
        <f>Driftsutgifter[[#This Row],[ESTIMERT]]-Driftsutgifter[[#This Row],[FAKTISK]]</f>
        <v>25</v>
      </c>
      <c r="G11" s="27"/>
    </row>
    <row r="12" spans="1:7" ht="30" customHeight="1" x14ac:dyDescent="0.35">
      <c r="B12" t="s">
        <v>35</v>
      </c>
      <c r="C12" s="19">
        <v>2000</v>
      </c>
      <c r="D12" s="19">
        <v>2200</v>
      </c>
      <c r="E12" s="16">
        <f>Driftsutgifter[[#This Row],[FAKTISK]]+(10^-6)*ROW(Driftsutgifter[[#This Row],[FAKTISK]])</f>
        <v>2200.000012</v>
      </c>
      <c r="F12" s="17">
        <f>Driftsutgifter[[#This Row],[ESTIMERT]]-Driftsutgifter[[#This Row],[FAKTISK]]</f>
        <v>-200</v>
      </c>
      <c r="G12" s="27"/>
    </row>
    <row r="13" spans="1:7" ht="30" customHeight="1" x14ac:dyDescent="0.35">
      <c r="B13" t="s">
        <v>36</v>
      </c>
      <c r="C13" s="19">
        <v>1000</v>
      </c>
      <c r="D13" s="19">
        <v>800</v>
      </c>
      <c r="E13" s="16">
        <f>Driftsutgifter[[#This Row],[FAKTISK]]+(10^-6)*ROW(Driftsutgifter[[#This Row],[FAKTISK]])</f>
        <v>800.00001299999997</v>
      </c>
      <c r="F13" s="17">
        <f>Driftsutgifter[[#This Row],[ESTIMERT]]-Driftsutgifter[[#This Row],[FAKTISK]]</f>
        <v>200</v>
      </c>
      <c r="G13" s="27"/>
    </row>
    <row r="14" spans="1:7" ht="30" customHeight="1" x14ac:dyDescent="0.35">
      <c r="B14" t="s">
        <v>37</v>
      </c>
      <c r="C14" s="19">
        <v>4500</v>
      </c>
      <c r="D14" s="19">
        <v>4600</v>
      </c>
      <c r="E14" s="16">
        <f>Driftsutgifter[[#This Row],[FAKTISK]]+(10^-6)*ROW(Driftsutgifter[[#This Row],[FAKTISK]])</f>
        <v>4600.0000140000002</v>
      </c>
      <c r="F14" s="17">
        <f>Driftsutgifter[[#This Row],[ESTIMERT]]-Driftsutgifter[[#This Row],[FAKTISK]]</f>
        <v>-100</v>
      </c>
      <c r="G14" s="27"/>
    </row>
    <row r="15" spans="1:7" ht="30" customHeight="1" x14ac:dyDescent="0.35">
      <c r="B15" t="s">
        <v>38</v>
      </c>
      <c r="C15" s="19">
        <v>800</v>
      </c>
      <c r="D15" s="19">
        <v>750</v>
      </c>
      <c r="E15" s="16">
        <f>Driftsutgifter[[#This Row],[FAKTISK]]+(10^-6)*ROW(Driftsutgifter[[#This Row],[FAKTISK]])</f>
        <v>750.00001499999996</v>
      </c>
      <c r="F15" s="17">
        <f>Driftsutgifter[[#This Row],[ESTIMERT]]-Driftsutgifter[[#This Row],[FAKTISK]]</f>
        <v>50</v>
      </c>
      <c r="G15" s="27"/>
    </row>
    <row r="16" spans="1:7" ht="30" customHeight="1" x14ac:dyDescent="0.35">
      <c r="B16" t="s">
        <v>39</v>
      </c>
      <c r="C16" s="19">
        <v>400</v>
      </c>
      <c r="D16" s="19">
        <v>350</v>
      </c>
      <c r="E16" s="16">
        <f>Driftsutgifter[[#This Row],[FAKTISK]]+(10^-6)*ROW(Driftsutgifter[[#This Row],[FAKTISK]])</f>
        <v>350.00001600000002</v>
      </c>
      <c r="F16" s="17">
        <f>Driftsutgifter[[#This Row],[ESTIMERT]]-Driftsutgifter[[#This Row],[FAKTISK]]</f>
        <v>50</v>
      </c>
      <c r="G16" s="27"/>
    </row>
    <row r="17" spans="2:7" ht="30" customHeight="1" x14ac:dyDescent="0.35">
      <c r="B17" t="s">
        <v>40</v>
      </c>
      <c r="C17" s="19">
        <v>4100</v>
      </c>
      <c r="D17" s="19">
        <v>4500</v>
      </c>
      <c r="E17" s="16">
        <f>Driftsutgifter[[#This Row],[FAKTISK]]+(10^-6)*ROW(Driftsutgifter[[#This Row],[FAKTISK]])</f>
        <v>4500.0000170000003</v>
      </c>
      <c r="F17" s="17">
        <f>Driftsutgifter[[#This Row],[ESTIMERT]]-Driftsutgifter[[#This Row],[FAKTISK]]</f>
        <v>-400</v>
      </c>
      <c r="G17" s="27"/>
    </row>
    <row r="18" spans="2:7" ht="30" customHeight="1" x14ac:dyDescent="0.35">
      <c r="B18" t="s">
        <v>41</v>
      </c>
      <c r="C18" s="19">
        <v>350</v>
      </c>
      <c r="D18" s="19">
        <v>400</v>
      </c>
      <c r="E18" s="16">
        <f>Driftsutgifter[[#This Row],[FAKTISK]]+(10^-6)*ROW(Driftsutgifter[[#This Row],[FAKTISK]])</f>
        <v>400.00001800000001</v>
      </c>
      <c r="F18" s="17">
        <f>Driftsutgifter[[#This Row],[ESTIMERT]]-Driftsutgifter[[#This Row],[FAKTISK]]</f>
        <v>-50</v>
      </c>
      <c r="G18" s="27"/>
    </row>
    <row r="19" spans="2:7" ht="30" customHeight="1" x14ac:dyDescent="0.35">
      <c r="B19" t="s">
        <v>42</v>
      </c>
      <c r="C19" s="19">
        <v>900</v>
      </c>
      <c r="D19" s="19">
        <v>840</v>
      </c>
      <c r="E19" s="16">
        <f>Driftsutgifter[[#This Row],[FAKTISK]]+(10^-6)*ROW(Driftsutgifter[[#This Row],[FAKTISK]])</f>
        <v>840.00001899999995</v>
      </c>
      <c r="F19" s="17">
        <f>Driftsutgifter[[#This Row],[ESTIMERT]]-Driftsutgifter[[#This Row],[FAKTISK]]</f>
        <v>60</v>
      </c>
      <c r="G19" s="27"/>
    </row>
    <row r="20" spans="2:7" ht="30" customHeight="1" x14ac:dyDescent="0.35">
      <c r="B20" t="s">
        <v>43</v>
      </c>
      <c r="C20" s="19">
        <v>5000</v>
      </c>
      <c r="D20" s="19">
        <v>4500</v>
      </c>
      <c r="E20" s="16">
        <f>Driftsutgifter[[#This Row],[FAKTISK]]+(10^-6)*ROW(Driftsutgifter[[#This Row],[FAKTISK]])</f>
        <v>4500.0000200000004</v>
      </c>
      <c r="F20" s="17">
        <f>Driftsutgifter[[#This Row],[ESTIMERT]]-Driftsutgifter[[#This Row],[FAKTISK]]</f>
        <v>500</v>
      </c>
      <c r="G20" s="27"/>
    </row>
    <row r="21" spans="2:7" ht="30" customHeight="1" x14ac:dyDescent="0.35">
      <c r="B21" t="s">
        <v>44</v>
      </c>
      <c r="C21" s="19">
        <v>3000</v>
      </c>
      <c r="D21" s="19">
        <v>3200</v>
      </c>
      <c r="E21" s="16">
        <f>Driftsutgifter[[#This Row],[FAKTISK]]+(10^-6)*ROW(Driftsutgifter[[#This Row],[FAKTISK]])</f>
        <v>3200.0000209999998</v>
      </c>
      <c r="F21" s="17">
        <f>Driftsutgifter[[#This Row],[ESTIMERT]]-Driftsutgifter[[#This Row],[FAKTISK]]</f>
        <v>-200</v>
      </c>
      <c r="G21" s="27"/>
    </row>
    <row r="22" spans="2:7" ht="30" customHeight="1" x14ac:dyDescent="0.35">
      <c r="B22" t="s">
        <v>45</v>
      </c>
      <c r="C22" s="19">
        <v>250</v>
      </c>
      <c r="D22" s="19">
        <v>280</v>
      </c>
      <c r="E22" s="16">
        <f>Driftsutgifter[[#This Row],[FAKTISK]]+(10^-6)*ROW(Driftsutgifter[[#This Row],[FAKTISK]])</f>
        <v>280.000022</v>
      </c>
      <c r="F22" s="17">
        <f>Driftsutgifter[[#This Row],[ESTIMERT]]-Driftsutgifter[[#This Row],[FAKTISK]]</f>
        <v>-30</v>
      </c>
      <c r="G22" s="27"/>
    </row>
    <row r="23" spans="2:7" ht="30" customHeight="1" x14ac:dyDescent="0.35">
      <c r="B23" t="s">
        <v>46</v>
      </c>
      <c r="C23" s="19">
        <v>1400</v>
      </c>
      <c r="D23" s="19">
        <v>1385</v>
      </c>
      <c r="E23" s="16">
        <f>Driftsutgifter[[#This Row],[FAKTISK]]+(10^-6)*ROW(Driftsutgifter[[#This Row],[FAKTISK]])</f>
        <v>1385.0000230000001</v>
      </c>
      <c r="F23" s="17">
        <f>Driftsutgifter[[#This Row],[ESTIMERT]]-Driftsutgifter[[#This Row],[FAKTISK]]</f>
        <v>15</v>
      </c>
      <c r="G23" s="27"/>
    </row>
    <row r="24" spans="2:7" ht="30" customHeight="1" x14ac:dyDescent="0.35">
      <c r="B24" t="s">
        <v>47</v>
      </c>
      <c r="C24" s="19">
        <v>1000</v>
      </c>
      <c r="D24" s="19">
        <v>750</v>
      </c>
      <c r="E24" s="16">
        <f>Driftsutgifter[[#This Row],[FAKTISK]]+(10^-6)*ROW(Driftsutgifter[[#This Row],[FAKTISK]])</f>
        <v>750.00002400000005</v>
      </c>
      <c r="F24" s="17">
        <f>Driftsutgifter[[#This Row],[ESTIMERT]]-Driftsutgifter[[#This Row],[FAKTISK]]</f>
        <v>250</v>
      </c>
      <c r="G24" s="27"/>
    </row>
    <row r="25" spans="2:7" ht="30" customHeight="1" x14ac:dyDescent="0.35">
      <c r="B25" t="s">
        <v>48</v>
      </c>
      <c r="C25" s="16">
        <f>SUBTOTAL(109,Driftsutgifter[ESTIMERT])</f>
        <v>36000</v>
      </c>
      <c r="D25" s="16">
        <f>SUBTOTAL(109,Driftsutgifter[FAKTISK])</f>
        <v>35530</v>
      </c>
      <c r="E25" s="16"/>
      <c r="F25" s="16">
        <f>SUBTOTAL(109,Driftsutgifter[DIFFERANSE])</f>
        <v>470</v>
      </c>
      <c r="G25" s="28"/>
    </row>
  </sheetData>
  <sheetProtection insertColumns="0" insertRows="0" deleteColumns="0" deleteRows="0" selectLockedCells="1" autoFilter="0"/>
  <dataConsolidate/>
  <conditionalFormatting sqref="F25">
    <cfRule type="cellIs" dxfId="8" priority="1" operator="lessThan">
      <formula>0</formula>
    </cfRule>
  </conditionalFormatting>
  <dataValidations count="9">
    <dataValidation type="custom" allowBlank="1" showInputMessage="1" showErrorMessage="1" errorTitle="VARSEL" error="Denne cellen fylles ut automatisk og må ikke overskrives. Hvis du skriver over denne cellen, ødelegges beregninger i dette regnearket." sqref="G5:G24" xr:uid="{00000000-0002-0000-0300-000000000000}">
      <formula1>LEN(G5)=""</formula1>
    </dataValidation>
    <dataValidation allowBlank="1" showInputMessage="1" showErrorMessage="1" errorTitle="VARSEL" error="Denne cellen fylles ut automatisk og må ikke overskrives. Hvis du skriver over denne cellen, ødelegges beregninger i dette regnearket." sqref="F5:F24" xr:uid="{00000000-0002-0000-0300-000001000000}"/>
    <dataValidation allowBlank="1" showInputMessage="1" showErrorMessage="1" prompt="Skriv inn månedlige driftsutgifter i dette regnearket" sqref="A1" xr:uid="{00000000-0002-0000-0300-000002000000}"/>
    <dataValidation allowBlank="1" showInputMessage="1" showErrorMessage="1" prompt="Firmanavnet oppdateres automatisk i denne cellen." sqref="B1" xr:uid="{00000000-0002-0000-0300-000003000000}"/>
    <dataValidation allowBlank="1" showInputMessage="1" showErrorMessage="1" prompt="Tittelen oppdateres automatisk i denne cellen. Skriv inn detaljer om månedlige driftsutgifter i tabellen under." sqref="B2" xr:uid="{00000000-0002-0000-0300-000004000000}"/>
    <dataValidation allowBlank="1" showInputMessage="1" showErrorMessage="1" prompt="Skriv inn driftsutgifter i denne kolonnen under denne overskriften. Bruk overskriftsfiltre til å finne bestemte oppføringer." sqref="B4" xr:uid="{00000000-0002-0000-0300-000005000000}"/>
    <dataValidation allowBlank="1" showInputMessage="1" showErrorMessage="1" prompt="Skriv inn estimert beløp i denne kolonnen under denne overskriften" sqref="C4" xr:uid="{00000000-0002-0000-0300-000006000000}"/>
    <dataValidation allowBlank="1" showInputMessage="1" showErrorMessage="1" prompt="Skriv inn faktiske beløp i kolonnen under denne overskriften" sqref="D4" xr:uid="{00000000-0002-0000-0300-000007000000}"/>
    <dataValidation allowBlank="1" showInputMessage="1" showErrorMessage="1" prompt="Differansen mellom estimerte og faktiske driftsutgifter beregnes automatisk i denne kolonnen under denne overskriften." sqref="F4" xr:uid="{00000000-0002-0000-03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TM03458075</ap:Template>
  <ap:TotalTime>0</ap:TotalTime>
  <ap:DocSecurity>0</ap:DocSecurity>
  <ap:ScaleCrop>false</ap:ScaleCrop>
  <ap:HeadingPairs>
    <vt:vector baseType="variant" size="4">
      <vt:variant>
        <vt:lpstr>Regneark</vt:lpstr>
      </vt:variant>
      <vt:variant>
        <vt:i4>4</vt:i4>
      </vt:variant>
      <vt:variant>
        <vt:lpstr>Navngitte områder</vt:lpstr>
      </vt:variant>
      <vt:variant>
        <vt:i4>10</vt:i4>
      </vt:variant>
    </vt:vector>
  </ap:HeadingPairs>
  <ap:TitlesOfParts>
    <vt:vector baseType="lpstr" size="14">
      <vt:lpstr>Månedlig budsjettsammendrag</vt:lpstr>
      <vt:lpstr>Inntekter</vt:lpstr>
      <vt:lpstr>Personalutgifter</vt:lpstr>
      <vt:lpstr>Driftsutgifter</vt:lpstr>
      <vt:lpstr>BUDSJETT_Tittel</vt:lpstr>
      <vt:lpstr>FIRMANAVN</vt:lpstr>
      <vt:lpstr>Kolonnetittel1</vt:lpstr>
      <vt:lpstr>Tittel1</vt:lpstr>
      <vt:lpstr>Tittel2</vt:lpstr>
      <vt:lpstr>Tittel3</vt:lpstr>
      <vt:lpstr>Tittel4</vt:lpstr>
      <vt:lpstr>Driftsutgifter!Utskriftstitler</vt:lpstr>
      <vt:lpstr>Inntekter!Utskriftstitler</vt:lpstr>
      <vt:lpstr>Personalutgifter!Utskriftstitler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2022-02-24T10:01:20Z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