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nb-NO\"/>
    </mc:Choice>
  </mc:AlternateContent>
  <xr:revisionPtr revIDLastSave="0" documentId="13_ncr:1_{5D0F42EA-DFD4-49DC-9BE5-BC5F9A604CF9}" xr6:coauthVersionLast="43" xr6:coauthVersionMax="43" xr10:uidLastSave="{00000000-0000-0000-0000-000000000000}"/>
  <bookViews>
    <workbookView xWindow="-120" yWindow="-120" windowWidth="27480" windowHeight="14400" xr2:uid="{00000000-000D-0000-FFFF-FFFF00000000}"/>
  </bookViews>
  <sheets>
    <sheet name="Lånekalkulator" sheetId="1" r:id="rId1"/>
  </sheets>
  <definedNames>
    <definedName name="CombinedMonthlyPayment">CollegeLoans[[#Totals],[Gjeldende månedlig innbetaling]]</definedName>
    <definedName name="ConsLoanPayback">Lånekalkulator!$L$18</definedName>
    <definedName name="EstimatedAnnualSalary">Lånekalkulator!$F$2</definedName>
    <definedName name="EstimatedMonthlySalary">Lånekalkulator!$L$20</definedName>
    <definedName name="LoanPaybackStart">Lånekalkulator!$K$2</definedName>
    <definedName name="LoanStartLToday">IF(LoanPaybackStart&lt;TODAY(),TRUE,FALSE)</definedName>
    <definedName name="PercentAboveBelow">IF(CollegeLoans[[#Totals],[Planlagt betaling]]/EstimatedMonthlySalary&gt;=0.08,"ovenfor","nedenfor")</definedName>
    <definedName name="PercentageOfIncome">CollegeLoans[[#Totals],[Planlagt betaling]]/EstimatedMonthlySalary</definedName>
    <definedName name="PercentageOfMonthlyIncome">CollegeLoans[[#Totals],[Gjeldende månedlig innbetaling]]/EstimatedMonthlySalary</definedName>
    <definedName name="_xlnm.Print_Titles" localSheetId="0">Lånekalkulator!$8:$9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<sst xmlns="http://schemas.openxmlformats.org/spreadsheetml/2006/main" count="32" uniqueCount="32">
  <si>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r>
      <t xml:space="preserve"> Det anbefales at total månedlig tilbakebetaling av studielånet </t>
    </r>
    <r>
      <rPr>
        <b/>
        <sz val="16"/>
        <color theme="6" tint="-0.499984740745262"/>
        <rFont val="Calibri"/>
        <family val="2"/>
        <scheme val="minor"/>
      </rPr>
      <t>ikke overstiger 8 %</t>
    </r>
    <r>
      <rPr>
        <sz val="16"/>
        <color theme="6" tint="-0.499984740745262"/>
        <rFont val="Calibri"/>
        <family val="2"/>
        <scheme val="minor"/>
      </rPr>
      <t xml:space="preserve"> av lønnen din det første året.</t>
    </r>
  </si>
  <si>
    <t>Den kombinerte gjeldende månedlige innbetalingen er:</t>
  </si>
  <si>
    <t>Prosentandel av gjeldende månedlig inntekt:</t>
  </si>
  <si>
    <t>GENERELLE LÅNEDETALJER</t>
  </si>
  <si>
    <t>Lånenr.</t>
  </si>
  <si>
    <t>10998M88</t>
  </si>
  <si>
    <t>20987N87</t>
  </si>
  <si>
    <t>Totaler</t>
  </si>
  <si>
    <t>Gjennomsnitt</t>
  </si>
  <si>
    <t>Total konsolidert tilbakebetaling av lån:</t>
  </si>
  <si>
    <t>Beregnet månedlig inntekt etter avgangseksamen:</t>
  </si>
  <si>
    <t>Lånegiver</t>
  </si>
  <si>
    <t>Lånegiver 1</t>
  </si>
  <si>
    <t>Lånegiver 2</t>
  </si>
  <si>
    <t>Triangelformet høyrepil som peker mot Beregnet årslønn, er i denne cellen.</t>
  </si>
  <si>
    <t>Lånebeløp</t>
  </si>
  <si>
    <t>Årlig
Rentesats</t>
  </si>
  <si>
    <t>Beregnet årlig lønn etter avgangseksamen</t>
  </si>
  <si>
    <t>DATA FOR TILBAKEBETALING AV LÅN</t>
  </si>
  <si>
    <t>Startdato</t>
  </si>
  <si>
    <t>Lengde (år)</t>
  </si>
  <si>
    <t>Den kombinerte planlagte månedlige innbetalingen er:</t>
  </si>
  <si>
    <t xml:space="preserve">  Prosentandel av planlagt månedlig inntekt:</t>
  </si>
  <si>
    <t>Sluttdato</t>
  </si>
  <si>
    <t>Triangelformet høyrepil som peker mot datoen du begynner å betale tilbake lånet, er i denne cellen.</t>
  </si>
  <si>
    <t>BETALINGSDETALJER</t>
  </si>
  <si>
    <t>Gjeldende månedlig innbetaling</t>
  </si>
  <si>
    <t>Totalt
Rente</t>
  </si>
  <si>
    <t>Datoen du begynner å betale tilbake lånet</t>
  </si>
  <si>
    <t>Planlagt betaling</t>
  </si>
  <si>
    <t>Årlig
Betaling</t>
  </si>
  <si>
    <t>STUDIELÅNS-KALKULATOR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</si>
</sst>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164" formatCode="_(* #,##0_);_(* \(#,##0\);_(* &quot;-&quot;_);_(@_)"/>
    <numFmt numFmtId="165" formatCode="_(* #,##0.00_);_(* \(#,##0.00\);_(* &quot;-&quot;??_);_(@_)"/>
    <numFmt numFmtId="166" formatCode="&quot;kr&quot;\ #,##0.00"/>
    <numFmt numFmtId="167" formatCode="&quot;kr&quot;\ #,##0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left" indent="2"/>
    </xf>
    <xf numFmtId="166" fontId="0" fillId="0" borderId="0" xfId="1" applyNumberFormat="1" applyFont="1" applyFill="1" applyBorder="1" applyAlignment="1">
      <alignment horizontal="right" indent="3"/>
    </xf>
    <xf numFmtId="166" fontId="0" fillId="0" borderId="0" xfId="1" applyNumberFormat="1" applyFont="1" applyFill="1" applyBorder="1" applyAlignment="1">
      <alignment horizontal="right" indent="2"/>
    </xf>
    <xf numFmtId="166" fontId="0" fillId="0" borderId="0" xfId="1" applyNumberFormat="1" applyFont="1" applyFill="1" applyBorder="1" applyAlignment="1">
      <alignment horizontal="right" indent="4"/>
    </xf>
    <xf numFmtId="166" fontId="18" fillId="0" borderId="0" xfId="0" applyNumberFormat="1" applyFont="1" applyFill="1" applyBorder="1" applyAlignment="1">
      <alignment horizontal="right" vertical="center" indent="2"/>
    </xf>
    <xf numFmtId="166" fontId="18" fillId="0" borderId="0" xfId="0" applyNumberFormat="1" applyFont="1" applyFill="1" applyBorder="1" applyAlignment="1">
      <alignment horizontal="right" vertical="center" indent="3"/>
    </xf>
    <xf numFmtId="166" fontId="18" fillId="0" borderId="0" xfId="0" applyNumberFormat="1" applyFont="1" applyFill="1" applyBorder="1" applyAlignment="1">
      <alignment horizontal="right" vertical="center" indent="4"/>
    </xf>
    <xf numFmtId="166" fontId="2" fillId="3" borderId="0" xfId="0" applyNumberFormat="1" applyFont="1" applyFill="1" applyBorder="1" applyAlignment="1">
      <alignment horizontal="right" vertical="center" indent="2"/>
    </xf>
    <xf numFmtId="166" fontId="3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left" indent="2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4" applyFill="1" applyBorder="1" applyAlignment="1">
      <alignment horizontal="right"/>
    </xf>
    <xf numFmtId="166" fontId="12" fillId="0" borderId="0" xfId="0" applyNumberFormat="1" applyFont="1" applyAlignment="1"/>
    <xf numFmtId="0" fontId="6" fillId="0" borderId="0" xfId="4" applyFill="1" applyAlignment="1">
      <alignment horizontal="right"/>
    </xf>
    <xf numFmtId="166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</cellXfs>
  <cellStyles count="47">
    <cellStyle name="20 % – uthevingsfarge 1" xfId="24" builtinId="30" customBuiltin="1"/>
    <cellStyle name="20 % – uthevingsfarge 2" xfId="28" builtinId="34" customBuiltin="1"/>
    <cellStyle name="20 % – uthevingsfarge 3" xfId="32" builtinId="38" customBuiltin="1"/>
    <cellStyle name="20 % – uthevingsfarge 4" xfId="36" builtinId="42" customBuiltin="1"/>
    <cellStyle name="20 % – uthevingsfarge 5" xfId="40" builtinId="46" customBuiltin="1"/>
    <cellStyle name="20 % – uthevingsfarge 6" xfId="44" builtinId="50" customBuiltin="1"/>
    <cellStyle name="40 % – uthevingsfarge 1" xfId="25" builtinId="31" customBuiltin="1"/>
    <cellStyle name="40 % – uthevingsfarge 2" xfId="29" builtinId="35" customBuiltin="1"/>
    <cellStyle name="40 % – uthevingsfarge 3" xfId="33" builtinId="39" customBuiltin="1"/>
    <cellStyle name="40 % – uthevingsfarge 4" xfId="37" builtinId="43" customBuiltin="1"/>
    <cellStyle name="40 % – uthevingsfarge 5" xfId="41" builtinId="47" customBuiltin="1"/>
    <cellStyle name="40 % – uthevingsfarge 6" xfId="45" builtinId="51" customBuiltin="1"/>
    <cellStyle name="60 % – uthevingsfarge 1" xfId="26" builtinId="32" customBuiltin="1"/>
    <cellStyle name="60 % – uthevingsfarge 2" xfId="30" builtinId="36" customBuiltin="1"/>
    <cellStyle name="60 % – uthevingsfarge 3" xfId="34" builtinId="40" customBuiltin="1"/>
    <cellStyle name="60 % – uthevingsfarge 4" xfId="38" builtinId="44" customBuiltin="1"/>
    <cellStyle name="60 % – uthevingsfarge 5" xfId="42" builtinId="48" customBuiltin="1"/>
    <cellStyle name="60 % – uthevingsfarge 6" xfId="46" builtinId="52" customBuiltin="1"/>
    <cellStyle name="Beregning" xfId="18" builtinId="22" customBuiltin="1"/>
    <cellStyle name="Dårlig" xfId="14" builtinId="27" customBuiltin="1"/>
    <cellStyle name="Forklarende tekst" xfId="8" builtinId="53" customBuiltin="1"/>
    <cellStyle name="God" xfId="13" builtinId="26" customBuiltin="1"/>
    <cellStyle name="Inndata" xfId="16" builtinId="20" customBuiltin="1"/>
    <cellStyle name="Koblet celle" xfId="19" builtinId="24" customBuiltin="1"/>
    <cellStyle name="Komma" xfId="10" builtinId="3" customBuiltin="1"/>
    <cellStyle name="Kontrollcelle" xfId="20" builtinId="23" customBuiltin="1"/>
    <cellStyle name="Merknad" xfId="22" builtinId="10" customBuiltin="1"/>
    <cellStyle name="Normal" xfId="0" builtinId="0" customBuiltin="1"/>
    <cellStyle name="Nøytral" xfId="15" builtinId="28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4" builtinId="19" customBuiltin="1"/>
    <cellStyle name="Prosent" xfId="2" builtinId="5" customBuiltin="1"/>
    <cellStyle name="Tittel" xfId="3" builtinId="15" customBuiltin="1"/>
    <cellStyle name="Totalt" xfId="9" builtinId="25" customBuiltin="1"/>
    <cellStyle name="Tusenskille [0]" xfId="11" builtinId="6" customBuiltin="1"/>
    <cellStyle name="Utdata" xfId="17" builtinId="21" customBuiltin="1"/>
    <cellStyle name="Uthevingsfarge1" xfId="23" builtinId="29" customBuiltin="1"/>
    <cellStyle name="Uthevingsfarge2" xfId="27" builtinId="33" customBuiltin="1"/>
    <cellStyle name="Uthevingsfarge3" xfId="31" builtinId="37" customBuiltin="1"/>
    <cellStyle name="Uthevingsfarge4" xfId="35" builtinId="41" customBuiltin="1"/>
    <cellStyle name="Uthevingsfarge5" xfId="39" builtinId="45" customBuiltin="1"/>
    <cellStyle name="Uthevingsfarge6" xfId="43" builtinId="49" customBuiltin="1"/>
    <cellStyle name="Valuta" xfId="1" builtinId="4" customBuiltin="1"/>
    <cellStyle name="Valuta [0]" xfId="12" builtinId="7" customBuiltin="1"/>
    <cellStyle name="Varseltekst" xfId="21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"/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font>
        <color theme="3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numFmt numFmtId="19" formatCode="dd/mm/yyyy"/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4" formatCode="0.00\ 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Lånekalkulator for høyere utdanning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Pil" descr="Trekantet pil som peker mot høy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Pil" descr="Trekantet pil som peker mot høy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Pil" descr="Trekantet pil som peker mot høy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Pil" descr="Trekantet pil som peker mot høy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Pil" descr="Trekantet pil som peker mot høy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Pil" descr="Trekantet pil som peker mot høy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llegeLoans" displayName="CollegeLoans" ref="B9:L16" totalsRowCount="1" headerRowDxfId="24" dataDxfId="23" totalsRowDxfId="22">
  <tableColumns count="11">
    <tableColumn id="1" xr3:uid="{00000000-0010-0000-0000-000001000000}" name="Lånenr." totalsRowLabel="Totaler" dataDxfId="21" totalsRowDxfId="20"/>
    <tableColumn id="3" xr3:uid="{00000000-0010-0000-0000-000003000000}" name="Lånegiver" dataDxfId="19" totalsRowDxfId="18"/>
    <tableColumn id="6" xr3:uid="{00000000-0010-0000-0000-000006000000}" name="Lånebeløp" totalsRowFunction="sum" dataDxfId="17" totalsRowDxfId="16"/>
    <tableColumn id="7" xr3:uid="{00000000-0010-0000-0000-000007000000}" name="Årlig_x000a_Rentesats" dataDxfId="15" totalsRowDxfId="14"/>
    <tableColumn id="4" xr3:uid="{00000000-0010-0000-0000-000004000000}" name="Startdato" dataDxfId="13" totalsRowDxfId="12" dataCellStyle="Normal"/>
    <tableColumn id="9" xr3:uid="{00000000-0010-0000-0000-000009000000}" name="Lengde (år)" dataDxfId="11" totalsRowDxfId="10"/>
    <tableColumn id="5" xr3:uid="{00000000-0010-0000-0000-000005000000}" name="Sluttdato" dataDxfId="9" totalsRowDxfId="8">
      <calculatedColumnFormula>IF(AND(CollegeLoans[[#This Row],[Startdato]]&gt;0,CollegeLoans[[#This Row],[Lengde (år)]]&gt;0),EDATE(CollegeLoans[[#This Row],[Startdato]],CollegeLoans[[#This Row],[Lengde (år)]]*12),"")</calculatedColumnFormula>
    </tableColumn>
    <tableColumn id="8" xr3:uid="{00000000-0010-0000-0000-000008000000}" name="Gjeldende månedlig innbetaling" totalsRowFunction="sum" dataDxfId="7" totalsRowDxfId="6">
      <calculatedColumnFormula>IFERROR(IF(AND(LoanStartLToday,COUNT(CollegeLoans[[#This Row],[Lånebeløp]:[Lengde (år)]])=4,CollegeLoans[[#This Row],[Startdato]]&lt;=TODAY()),PMT(CollegeLoans[[#This Row],[Årlig
Rentesats]]/12,CollegeLoans[[#This Row],[Lengde (år)]]*12,-CollegeLoans[[#This Row],[Lånebeløp]],0,0),""),0)</calculatedColumnFormula>
    </tableColumn>
    <tableColumn id="13" xr3:uid="{00000000-0010-0000-0000-00000D000000}" name="Totalt_x000a_Rente" totalsRowFunction="sum" dataDxfId="5" totalsRowDxfId="4">
      <calculatedColumnFormula>IFERROR((CollegeLoans[[#This Row],[Planlagt betaling]]*(CollegeLoans[[#This Row],[Lengde (år)]]*12))-CollegeLoans[[#This Row],[Lånebeløp]],"")</calculatedColumnFormula>
    </tableColumn>
    <tableColumn id="11" xr3:uid="{00000000-0010-0000-0000-00000B000000}" name="Planlagt betaling" totalsRowFunction="sum" dataDxfId="3" totalsRowDxfId="2">
      <calculatedColumnFormula>IF(COUNTA(CollegeLoans[[#This Row],[Lånebeløp]:[Lengde (år)]])&lt;&gt;4,"",PMT(CollegeLoans[[#This Row],[Årlig
Rentesats]]/12,CollegeLoans[[#This Row],[Lengde (år)]]*12,-CollegeLoans[[#This Row],[Lånebeløp]],0,0))</calculatedColumnFormula>
    </tableColumn>
    <tableColumn id="2" xr3:uid="{00000000-0010-0000-0000-000002000000}" name="Årlig_x000a_Betaling" totalsRowFunction="sum" dataDxfId="1" totalsRowDxfId="0">
      <calculatedColumnFormula>IFERROR(CollegeLoans[[#This Row],[Planlagt betaling]]*12,"")</calculatedColumnFormula>
    </tableColumn>
  </tableColumns>
  <tableStyleInfo name="Lånekalkulator for høyere utdanning" showFirstColumn="0" showLastColumn="0" showRowStripes="1" showColumnStripes="0"/>
  <extLst>
    <ext xmlns:x14="http://schemas.microsoft.com/office/spreadsheetml/2009/9/main" uri="{504A1905-F514-4f6f-8877-14C23A59335A}">
      <x14:table altTextSummary="Skriv inn lånenummer, lånegiver, lånebeløp, årlig rentesats, startdato og lengden på lånet i år i denne tabellen. Sluttdato, gjeldende, planlagte og årlige betalinger, og totalt rentebeløp beregnes automatisk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baseColWidth="10" defaultColWidth="9.140625" defaultRowHeight="20.25" customHeight="1" x14ac:dyDescent="0.25"/>
  <cols>
    <col min="1" max="1" width="2.7109375" style="6" customWidth="1"/>
    <col min="2" max="3" width="20.7109375" style="6" customWidth="1"/>
    <col min="4" max="4" width="26.42578125" style="6" customWidth="1"/>
    <col min="5" max="5" width="14.42578125" style="6" customWidth="1"/>
    <col min="6" max="6" width="15.85546875" style="6" customWidth="1"/>
    <col min="7" max="7" width="12.28515625" style="6" customWidth="1"/>
    <col min="8" max="8" width="26.5703125" style="6" customWidth="1"/>
    <col min="9" max="9" width="20.42578125" style="6" customWidth="1"/>
    <col min="10" max="10" width="14.42578125" style="6" customWidth="1"/>
    <col min="11" max="11" width="26.8554687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44" t="s">
        <v>31</v>
      </c>
      <c r="C2" s="44"/>
      <c r="D2" s="47" t="s">
        <v>14</v>
      </c>
      <c r="E2" s="47"/>
      <c r="F2" s="45">
        <v>50000</v>
      </c>
      <c r="G2" s="45"/>
      <c r="H2" s="45"/>
      <c r="I2" s="48" t="s">
        <v>24</v>
      </c>
      <c r="J2" s="48"/>
      <c r="K2" s="46">
        <f ca="1">TODAY()-701</f>
        <v>42907</v>
      </c>
      <c r="L2" s="46"/>
    </row>
    <row r="3" spans="1:13" ht="27.75" customHeight="1" x14ac:dyDescent="0.25">
      <c r="B3" s="43"/>
      <c r="C3" s="43"/>
      <c r="D3" s="43"/>
      <c r="E3" s="43"/>
      <c r="F3" s="49" t="s">
        <v>17</v>
      </c>
      <c r="G3" s="49"/>
      <c r="H3" s="49"/>
      <c r="I3" s="43"/>
      <c r="J3" s="43"/>
      <c r="K3" s="49" t="s">
        <v>28</v>
      </c>
      <c r="L3" s="49"/>
    </row>
    <row r="4" spans="1:13" ht="25.5" customHeight="1" x14ac:dyDescent="0.25"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25"/>
    </row>
    <row r="5" spans="1:13" ht="32.25" customHeight="1" x14ac:dyDescent="0.3">
      <c r="B5" s="59" t="s">
        <v>1</v>
      </c>
      <c r="C5" s="59"/>
      <c r="D5" s="59"/>
      <c r="E5" s="53">
        <f ca="1">IFERROR(CollegeLoans[[#Totals],[Gjeldende månedlig innbetaling]],"")</f>
        <v>190.91792743033542</v>
      </c>
      <c r="F5" s="53"/>
      <c r="G5" s="53"/>
      <c r="H5" s="61" t="s">
        <v>21</v>
      </c>
      <c r="I5" s="61"/>
      <c r="J5" s="61"/>
      <c r="K5" s="61"/>
      <c r="L5" s="31">
        <f ca="1">IFERROR(CollegeLoans[[#Totals],[Planlagt betaling]],0)</f>
        <v>190.91792743033542</v>
      </c>
      <c r="M5" s="23"/>
    </row>
    <row r="6" spans="1:13" ht="32.25" customHeight="1" x14ac:dyDescent="0.25">
      <c r="B6" s="60" t="s">
        <v>2</v>
      </c>
      <c r="C6" s="60"/>
      <c r="D6" s="60"/>
      <c r="E6" s="54">
        <f ca="1">IFERROR(CollegeLoans[[#Totals],[Gjeldende månedlig innbetaling]]/EstimatedMonthlySalary,"")</f>
        <v>4.5820302583280501E-2</v>
      </c>
      <c r="F6" s="54"/>
      <c r="G6" s="54"/>
      <c r="H6" s="62" t="s">
        <v>22</v>
      </c>
      <c r="I6" s="62"/>
      <c r="J6" s="62"/>
      <c r="K6" s="62"/>
      <c r="L6" s="15">
        <f ca="1">IFERROR(CollegeLoans[[#Totals],[Planlagt betaling]]/EstimatedMonthlySalary,"")</f>
        <v>4.5820302583280501E-2</v>
      </c>
      <c r="M6" s="24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55" t="s">
        <v>3</v>
      </c>
      <c r="C8" s="55"/>
      <c r="D8" s="55"/>
      <c r="E8" s="56"/>
      <c r="F8" s="58" t="s">
        <v>18</v>
      </c>
      <c r="G8" s="55"/>
      <c r="H8" s="56"/>
      <c r="I8" s="55" t="s">
        <v>25</v>
      </c>
      <c r="J8" s="57"/>
      <c r="K8" s="57"/>
      <c r="L8" s="57"/>
    </row>
    <row r="9" spans="1:13" ht="35.1" customHeight="1" x14ac:dyDescent="0.25">
      <c r="B9" s="5" t="s">
        <v>4</v>
      </c>
      <c r="C9" s="2" t="s">
        <v>11</v>
      </c>
      <c r="D9" s="3" t="s">
        <v>15</v>
      </c>
      <c r="E9" s="7" t="s">
        <v>16</v>
      </c>
      <c r="F9" s="8" t="s">
        <v>19</v>
      </c>
      <c r="G9" s="3" t="s">
        <v>20</v>
      </c>
      <c r="H9" s="7" t="s">
        <v>23</v>
      </c>
      <c r="I9" s="3" t="s">
        <v>26</v>
      </c>
      <c r="J9" s="3" t="s">
        <v>27</v>
      </c>
      <c r="K9" s="3" t="s">
        <v>29</v>
      </c>
      <c r="L9" s="3" t="s">
        <v>30</v>
      </c>
    </row>
    <row r="10" spans="1:13" ht="15" x14ac:dyDescent="0.25">
      <c r="B10" s="5" t="s">
        <v>5</v>
      </c>
      <c r="C10" s="4" t="s">
        <v>12</v>
      </c>
      <c r="D10" s="29">
        <v>10000</v>
      </c>
      <c r="E10" s="30">
        <v>0.05</v>
      </c>
      <c r="F10" s="41">
        <f ca="1">DATE(YEAR(TODAY())-2,4,1)</f>
        <v>42826</v>
      </c>
      <c r="G10" s="1">
        <v>10</v>
      </c>
      <c r="H10" s="9">
        <f ca="1">IF(AND(CollegeLoans[[#This Row],[Startdato]]&gt;0,CollegeLoans[[#This Row],[Lengde (år)]]&gt;0),EDATE(CollegeLoans[[#This Row],[Startdato]],CollegeLoans[[#This Row],[Lengde (år)]]*12),"")</f>
        <v>46478</v>
      </c>
      <c r="I10" s="32">
        <f ca="1">IFERROR(IF(AND(LoanStartLToday,COUNT(CollegeLoans[[#This Row],[Lånebeløp]:[Lengde (år)]])=4,CollegeLoans[[#This Row],[Startdato]]&lt;=TODAY()),PMT(CollegeLoans[[#This Row],[Årlig
Rentesats]]/12,CollegeLoans[[#This Row],[Lengde (år)]]*12,-CollegeLoans[[#This Row],[Lånebeløp]],0,0),""),0)</f>
        <v>106.06551523907524</v>
      </c>
      <c r="J10" s="33">
        <f ca="1">IFERROR((CollegeLoans[[#This Row],[Planlagt betaling]]*(CollegeLoans[[#This Row],[Lengde (år)]]*12))-CollegeLoans[[#This Row],[Lånebeløp]],"")</f>
        <v>2727.8618286890287</v>
      </c>
      <c r="K10" s="34">
        <f ca="1">IF(COUNTA(CollegeLoans[[#This Row],[Lånebeløp]:[Lengde (år)]])&lt;&gt;4,"",PMT(CollegeLoans[[#This Row],[Årlig
Rentesats]]/12,CollegeLoans[[#This Row],[Lengde (år)]]*12,-CollegeLoans[[#This Row],[Lånebeløp]],0,0))</f>
        <v>106.06551523907524</v>
      </c>
      <c r="L10" s="33">
        <f ca="1">IFERROR(CollegeLoans[[#This Row],[Planlagt betaling]]*12,"")</f>
        <v>1272.7861828689029</v>
      </c>
    </row>
    <row r="11" spans="1:13" ht="15" x14ac:dyDescent="0.25">
      <c r="B11" s="5" t="s">
        <v>6</v>
      </c>
      <c r="C11" s="4" t="s">
        <v>13</v>
      </c>
      <c r="D11" s="29">
        <v>8000</v>
      </c>
      <c r="E11" s="30">
        <v>0.05</v>
      </c>
      <c r="F11" s="41">
        <f ca="1">DATE(YEAR(TODAY()),5,1)</f>
        <v>43586</v>
      </c>
      <c r="G11" s="1">
        <v>10</v>
      </c>
      <c r="H11" s="9">
        <f ca="1">IF(AND(CollegeLoans[[#This Row],[Startdato]]&gt;0,CollegeLoans[[#This Row],[Lengde (år)]]&gt;0),EDATE(CollegeLoans[[#This Row],[Startdato]],CollegeLoans[[#This Row],[Lengde (år)]]*12),"")</f>
        <v>47239</v>
      </c>
      <c r="I11" s="32">
        <f ca="1">IFERROR(IF(AND(LoanStartLToday,COUNT(CollegeLoans[[#This Row],[Lånebeløp]:[Lengde (år)]])=4,CollegeLoans[[#This Row],[Startdato]]&lt;=TODAY()),PMT(CollegeLoans[[#This Row],[Årlig
Rentesats]]/12,CollegeLoans[[#This Row],[Lengde (år)]]*12,-CollegeLoans[[#This Row],[Lånebeløp]],0,0),""),0)</f>
        <v>84.852412191260186</v>
      </c>
      <c r="J11" s="33">
        <f ca="1">IFERROR((CollegeLoans[[#This Row],[Planlagt betaling]]*(CollegeLoans[[#This Row],[Lengde (år)]]*12))-CollegeLoans[[#This Row],[Lånebeløp]],"")</f>
        <v>2182.289462951223</v>
      </c>
      <c r="K11" s="34">
        <f ca="1">IF(COUNTA(CollegeLoans[[#This Row],[Lånebeløp]:[Lengde (år)]])&lt;&gt;4,"",PMT(CollegeLoans[[#This Row],[Årlig
Rentesats]]/12,CollegeLoans[[#This Row],[Lengde (år)]]*12,-CollegeLoans[[#This Row],[Lånebeløp]],0,0))</f>
        <v>84.852412191260186</v>
      </c>
      <c r="L11" s="33">
        <f ca="1">IFERROR(CollegeLoans[[#This Row],[Planlagt betaling]]*12,"")</f>
        <v>1018.2289462951222</v>
      </c>
    </row>
    <row r="12" spans="1:13" ht="15" x14ac:dyDescent="0.25">
      <c r="B12" s="5"/>
      <c r="C12" s="4"/>
      <c r="D12" s="29"/>
      <c r="E12" s="30"/>
      <c r="F12" s="41"/>
      <c r="G12" s="1"/>
      <c r="H12" s="9" t="str">
        <f>IF(AND(CollegeLoans[[#This Row],[Startdato]]&gt;0,CollegeLoans[[#This Row],[Lengde (år)]]&gt;0),EDATE(CollegeLoans[[#This Row],[Startdato]],CollegeLoans[[#This Row],[Lengde (år)]]*12),"")</f>
        <v/>
      </c>
      <c r="I12" s="32" t="str">
        <f ca="1">IFERROR(IF(AND(LoanStartLToday,COUNT(CollegeLoans[[#This Row],[Lånebeløp]:[Lengde (år)]])=4,CollegeLoans[[#This Row],[Startdato]]&lt;=TODAY()),PMT(CollegeLoans[[#This Row],[Årlig
Rentesats]]/12,CollegeLoans[[#This Row],[Lengde (år)]]*12,-CollegeLoans[[#This Row],[Lånebeløp]],0,0),""),0)</f>
        <v/>
      </c>
      <c r="J12" s="33" t="str">
        <f>IFERROR((CollegeLoans[[#This Row],[Planlagt betaling]]*(CollegeLoans[[#This Row],[Lengde (år)]]*12))-CollegeLoans[[#This Row],[Lånebeløp]],"")</f>
        <v/>
      </c>
      <c r="K12" s="34" t="str">
        <f>IF(COUNTA(CollegeLoans[[#This Row],[Lånebeløp]:[Lengde (år)]])&lt;&gt;4,"",PMT(CollegeLoans[[#This Row],[Årlig
Rentesats]]/12,CollegeLoans[[#This Row],[Lengde (år)]]*12,-CollegeLoans[[#This Row],[Lånebeløp]],0,0))</f>
        <v/>
      </c>
      <c r="L12" s="33" t="str">
        <f>IFERROR(CollegeLoans[[#This Row],[Planlagt betaling]]*12,"")</f>
        <v/>
      </c>
    </row>
    <row r="13" spans="1:13" ht="15" x14ac:dyDescent="0.25">
      <c r="B13" s="5"/>
      <c r="C13" s="4"/>
      <c r="D13" s="29"/>
      <c r="E13" s="30"/>
      <c r="F13" s="41"/>
      <c r="G13" s="1"/>
      <c r="H13" s="9" t="str">
        <f>IF(AND(CollegeLoans[[#This Row],[Startdato]]&gt;0,CollegeLoans[[#This Row],[Lengde (år)]]&gt;0),EDATE(CollegeLoans[[#This Row],[Startdato]],CollegeLoans[[#This Row],[Lengde (år)]]*12),"")</f>
        <v/>
      </c>
      <c r="I13" s="32" t="str">
        <f ca="1">IFERROR(IF(AND(LoanStartLToday,COUNT(CollegeLoans[[#This Row],[Lånebeløp]:[Lengde (år)]])=4,CollegeLoans[[#This Row],[Startdato]]&lt;=TODAY()),PMT(CollegeLoans[[#This Row],[Årlig
Rentesats]]/12,CollegeLoans[[#This Row],[Lengde (år)]]*12,-CollegeLoans[[#This Row],[Lånebeløp]],0,0),""),0)</f>
        <v/>
      </c>
      <c r="J13" s="33" t="str">
        <f>IFERROR((CollegeLoans[[#This Row],[Planlagt betaling]]*(CollegeLoans[[#This Row],[Lengde (år)]]*12))-CollegeLoans[[#This Row],[Lånebeløp]],"")</f>
        <v/>
      </c>
      <c r="K13" s="34" t="str">
        <f>IF(COUNTA(CollegeLoans[[#This Row],[Lånebeløp]:[Lengde (år)]])&lt;&gt;4,"",PMT(CollegeLoans[[#This Row],[Årlig
Rentesats]]/12,CollegeLoans[[#This Row],[Lengde (år)]]*12,-CollegeLoans[[#This Row],[Lånebeløp]],0,0))</f>
        <v/>
      </c>
      <c r="L13" s="33" t="str">
        <f>IFERROR(CollegeLoans[[#This Row],[Planlagt betaling]]*12,"")</f>
        <v/>
      </c>
    </row>
    <row r="14" spans="1:13" ht="15" x14ac:dyDescent="0.25">
      <c r="B14" s="5"/>
      <c r="C14" s="4"/>
      <c r="D14" s="29"/>
      <c r="E14" s="30"/>
      <c r="F14" s="41"/>
      <c r="G14" s="1"/>
      <c r="H14" s="9" t="str">
        <f>IF(AND(CollegeLoans[[#This Row],[Startdato]]&gt;0,CollegeLoans[[#This Row],[Lengde (år)]]&gt;0),EDATE(CollegeLoans[[#This Row],[Startdato]],CollegeLoans[[#This Row],[Lengde (år)]]*12),"")</f>
        <v/>
      </c>
      <c r="I14" s="32" t="str">
        <f ca="1">IFERROR(IF(AND(LoanStartLToday,COUNT(CollegeLoans[[#This Row],[Lånebeløp]:[Lengde (år)]])=4,CollegeLoans[[#This Row],[Startdato]]&lt;=TODAY()),PMT(CollegeLoans[[#This Row],[Årlig
Rentesats]]/12,CollegeLoans[[#This Row],[Lengde (år)]]*12,-CollegeLoans[[#This Row],[Lånebeløp]],0,0),""),0)</f>
        <v/>
      </c>
      <c r="J14" s="33" t="str">
        <f>IFERROR((CollegeLoans[[#This Row],[Planlagt betaling]]*(CollegeLoans[[#This Row],[Lengde (år)]]*12))-CollegeLoans[[#This Row],[Lånebeløp]],"")</f>
        <v/>
      </c>
      <c r="K14" s="34" t="str">
        <f>IF(COUNTA(CollegeLoans[[#This Row],[Lånebeløp]:[Lengde (år)]])&lt;&gt;4,"",PMT(CollegeLoans[[#This Row],[Årlig
Rentesats]]/12,CollegeLoans[[#This Row],[Lengde (år)]]*12,-CollegeLoans[[#This Row],[Lånebeløp]],0,0))</f>
        <v/>
      </c>
      <c r="L14" s="33" t="str">
        <f>IFERROR(CollegeLoans[[#This Row],[Planlagt betaling]]*12,"")</f>
        <v/>
      </c>
    </row>
    <row r="15" spans="1:13" ht="15" x14ac:dyDescent="0.25">
      <c r="B15" s="5"/>
      <c r="C15" s="4"/>
      <c r="D15" s="29"/>
      <c r="E15" s="30"/>
      <c r="F15" s="41"/>
      <c r="G15" s="1"/>
      <c r="H15" s="9" t="str">
        <f>IF(AND(CollegeLoans[[#This Row],[Startdato]]&gt;0,CollegeLoans[[#This Row],[Lengde (år)]]&gt;0),EDATE(CollegeLoans[[#This Row],[Startdato]],CollegeLoans[[#This Row],[Lengde (år)]]*12),"")</f>
        <v/>
      </c>
      <c r="I15" s="32" t="str">
        <f ca="1">IFERROR(IF(AND(LoanStartLToday,COUNT(CollegeLoans[[#This Row],[Lånebeløp]:[Lengde (år)]])=4,CollegeLoans[[#This Row],[Startdato]]&lt;=TODAY()),PMT(CollegeLoans[[#This Row],[Årlig
Rentesats]]/12,CollegeLoans[[#This Row],[Lengde (år)]]*12,-CollegeLoans[[#This Row],[Lånebeløp]],0,0),""),0)</f>
        <v/>
      </c>
      <c r="J15" s="33" t="str">
        <f>IFERROR((CollegeLoans[[#This Row],[Planlagt betaling]]*(CollegeLoans[[#This Row],[Lengde (år)]]*12))-CollegeLoans[[#This Row],[Lånebeløp]],"")</f>
        <v/>
      </c>
      <c r="K15" s="34" t="str">
        <f>IF(COUNTA(CollegeLoans[[#This Row],[Lånebeløp]:[Lengde (år)]])&lt;&gt;4,"",PMT(CollegeLoans[[#This Row],[Årlig
Rentesats]]/12,CollegeLoans[[#This Row],[Lengde (år)]]*12,-CollegeLoans[[#This Row],[Lånebeløp]],0,0))</f>
        <v/>
      </c>
      <c r="L15" s="33" t="str">
        <f>IFERROR(CollegeLoans[[#This Row],[Planlagt betaling]]*12,"")</f>
        <v/>
      </c>
    </row>
    <row r="16" spans="1:13" ht="20.25" customHeight="1" x14ac:dyDescent="0.25">
      <c r="B16" s="19" t="s">
        <v>7</v>
      </c>
      <c r="C16" s="20"/>
      <c r="D16" s="35">
        <f>SUBTOTAL(109,CollegeLoans[Lånebeløp])</f>
        <v>18000</v>
      </c>
      <c r="E16" s="21"/>
      <c r="F16" s="26"/>
      <c r="G16" s="27"/>
      <c r="H16" s="28"/>
      <c r="I16" s="36">
        <f ca="1">SUBTOTAL(109,CollegeLoans[Gjeldende månedlig innbetaling])</f>
        <v>190.91792743033542</v>
      </c>
      <c r="J16" s="35">
        <f ca="1">SUBTOTAL(109,CollegeLoans[Totalt
Rente])</f>
        <v>4910.1512916402517</v>
      </c>
      <c r="K16" s="37">
        <f ca="1">SUBTOTAL(109,CollegeLoans[Planlagt betaling])</f>
        <v>190.91792743033542</v>
      </c>
      <c r="L16" s="35">
        <f ca="1">SUBTOTAL(109,CollegeLoans[Årlig
Betaling])</f>
        <v>2291.015129164025</v>
      </c>
    </row>
    <row r="17" spans="2:12" ht="20.25" customHeight="1" x14ac:dyDescent="0.25">
      <c r="B17" s="11" t="s">
        <v>8</v>
      </c>
      <c r="C17" s="12"/>
      <c r="D17" s="38">
        <f>AVERAGE(CollegeLoans[Lånebeløp])</f>
        <v>9000</v>
      </c>
      <c r="E17" s="13">
        <f>AVERAGE(CollegeLoans[Årlig
Rentesats])</f>
        <v>0.05</v>
      </c>
      <c r="F17" s="14"/>
      <c r="G17" s="14"/>
      <c r="H17" s="13"/>
      <c r="I17" s="39"/>
      <c r="J17" s="38">
        <f ca="1">AVERAGE(CollegeLoans[Totalt
Rente])</f>
        <v>2455.0756458201258</v>
      </c>
      <c r="K17" s="40"/>
      <c r="L17" s="38">
        <f ca="1">AVERAGE(CollegeLoans[Årlig
Betaling])</f>
        <v>1145.5075645820125</v>
      </c>
    </row>
    <row r="18" spans="2:12" s="22" customFormat="1" ht="23.25" customHeight="1" x14ac:dyDescent="0.25">
      <c r="B18" s="50" t="s">
        <v>9</v>
      </c>
      <c r="C18" s="50"/>
      <c r="D18" s="50"/>
      <c r="E18" s="50"/>
      <c r="F18" s="50"/>
      <c r="G18" s="50"/>
      <c r="H18" s="50"/>
      <c r="I18" s="50"/>
      <c r="J18" s="50"/>
      <c r="K18" s="50"/>
      <c r="L18" s="51">
        <f ca="1">CollegeLoans[[#Totals],[Lånebeløp]]+CollegeLoans[[#Totals],[Totalt
Rente]]</f>
        <v>22910.15129164025</v>
      </c>
    </row>
    <row r="19" spans="2:12" s="22" customFormat="1" ht="23.25" customHeight="1" x14ac:dyDescent="0.2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2:12" ht="20.25" customHeight="1" x14ac:dyDescent="0.25">
      <c r="B20" s="52" t="s">
        <v>10</v>
      </c>
      <c r="C20" s="52"/>
      <c r="D20" s="52"/>
      <c r="E20" s="52"/>
      <c r="F20" s="52"/>
      <c r="G20" s="52"/>
      <c r="H20" s="52"/>
      <c r="I20" s="52"/>
      <c r="J20" s="52"/>
      <c r="K20" s="52"/>
      <c r="L20" s="51">
        <f>(EstimatedAnnualSalary/12)</f>
        <v>4166.666666666667</v>
      </c>
    </row>
    <row r="21" spans="2:12" ht="20.25" customHeight="1" x14ac:dyDescent="0.2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1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allowBlank="1" showInputMessage="1" showErrorMessage="1" prompt="Opprett en lånekalkulator for høyere utdanning i dette regnearket. Angi detaljer i tabellen som starter i celle B9, beregnet årlig lønn i celle F2 og dato for å starte tilbakebetaling av lån i celle K2" sqref="A1" xr:uid="{00000000-0002-0000-0000-000002000000}"/>
    <dataValidation allowBlank="1" showInputMessage="1" showErrorMessage="1" prompt="Skriv inn beregnet årlig lønn etter avgangseksamen i denne cellen" sqref="F2:H2" xr:uid="{00000000-0002-0000-0000-000003000000}"/>
    <dataValidation allowBlank="1" showInputMessage="1" showErrorMessage="1" prompt="Skriv inn beregnet årlig lønn etter avgangseksamen i cellen ovenfor" sqref="F3:H3" xr:uid="{00000000-0002-0000-0000-000004000000}"/>
    <dataValidation allowBlank="1" showInputMessage="1" showErrorMessage="1" prompt="Skriv inn dato for å starte tilbakebetaling av lån i denne cellen" sqref="K2:L2" xr:uid="{00000000-0002-0000-0000-000005000000}"/>
    <dataValidation allowBlank="1" showInputMessage="1" showErrorMessage="1" prompt="Skriv inn dato for å starte tilbakebetaling av lån i cellen ovenfor" sqref="K3:L3" xr:uid="{00000000-0002-0000-0000-000006000000}"/>
    <dataValidation allowBlank="1" showInputMessage="1" showErrorMessage="1" prompt="Kombinert gjeldende månedlig betaling beregnes automatisk i cellen til høyre" sqref="B5:D5" xr:uid="{00000000-0002-0000-0000-000007000000}"/>
    <dataValidation allowBlank="1" showInputMessage="1" showErrorMessage="1" prompt="Kombinert gjeldende månedlig betaling beregnes automatisk i denne cellen" sqref="E5:G5" xr:uid="{00000000-0002-0000-0000-000008000000}"/>
    <dataValidation allowBlank="1" showInputMessage="1" showErrorMessage="1" prompt="Prosentandel av gjeldende månedlig inntekt beregnes automatisk i cellen til høyre" sqref="B6:D6" xr:uid="{00000000-0002-0000-0000-000009000000}"/>
    <dataValidation allowBlank="1" showInputMessage="1" showErrorMessage="1" prompt="Prosentandel av gjeldende månedlig inntekt beregnes automatisk i denne cellen" sqref="E6:G6" xr:uid="{00000000-0002-0000-0000-00000A000000}"/>
    <dataValidation allowBlank="1" showInputMessage="1" showErrorMessage="1" prompt="Kombinert planlagt månedlig betaling beregnes automatisk i cellen til høyre" sqref="H5:K5" xr:uid="{00000000-0002-0000-0000-00000B000000}"/>
    <dataValidation allowBlank="1" showInputMessage="1" showErrorMessage="1" prompt="Kombinert planlagt månedlig betaling beregnes automatisk i denne cellen" sqref="L5" xr:uid="{00000000-0002-0000-0000-00000C000000}"/>
    <dataValidation allowBlank="1" showInputMessage="1" showErrorMessage="1" prompt="Prosentandel av planlagt månedlig betaling beregnes automatisk i cellen til høyre" sqref="H6:K6" xr:uid="{00000000-0002-0000-0000-00000D000000}"/>
    <dataValidation allowBlank="1" showInputMessage="1" showErrorMessage="1" prompt="Prosentandel av planlagt månedlig betaling beregnes automatisk i denne cellen" sqref="L6" xr:uid="{00000000-0002-0000-0000-00000E000000}"/>
    <dataValidation allowBlank="1" showInputMessage="1" showErrorMessage="1" prompt="Skriv inn informasjon om generelle lån i tabellkolonnene under" sqref="B8:E8" xr:uid="{00000000-0002-0000-0000-00000F000000}"/>
    <dataValidation allowBlank="1" showInputMessage="1" showErrorMessage="1" prompt="Skriv inn lånenummer i denne kolonnen under denne overskriften" sqref="B9" xr:uid="{00000000-0002-0000-0000-000010000000}"/>
    <dataValidation allowBlank="1" showInputMessage="1" showErrorMessage="1" prompt="Skriv inn lånegiver i denne kolonnen under denne overskriften" sqref="C9" xr:uid="{00000000-0002-0000-0000-000011000000}"/>
    <dataValidation allowBlank="1" showInputMessage="1" showErrorMessage="1" prompt="Skriv inn lånebeløp i denne kolonnen under denne overskriften" sqref="D9" xr:uid="{00000000-0002-0000-0000-000012000000}"/>
    <dataValidation allowBlank="1" showInputMessage="1" showErrorMessage="1" prompt="Skriv inn årlig rentesats i denne kolonnen under denne overskriften" sqref="E9" xr:uid="{00000000-0002-0000-0000-000013000000}"/>
    <dataValidation allowBlank="1" showInputMessage="1" showErrorMessage="1" prompt="Skriv inn informasjon om tilbakebetaling av lån i tabellkolonnene under" sqref="F8:H8" xr:uid="{00000000-0002-0000-0000-000014000000}"/>
    <dataValidation allowBlank="1" showInputMessage="1" showErrorMessage="1" prompt="Skriv inn startdato i denne kolonnen under denne overskriften" sqref="F9" xr:uid="{00000000-0002-0000-0000-000015000000}"/>
    <dataValidation allowBlank="1" showInputMessage="1" showErrorMessage="1" prompt="Skriv inn lengde i år i denne kolonnen under denne overskriften" sqref="G9" xr:uid="{00000000-0002-0000-0000-000016000000}"/>
    <dataValidation allowBlank="1" showInputMessage="1" showErrorMessage="1" prompt="Sluttdato oppdateres automatisk i denne kolonnen under denne overskriften" sqref="H9" xr:uid="{00000000-0002-0000-0000-000017000000}"/>
    <dataValidation allowBlank="1" showInputMessage="1" showErrorMessage="1" prompt="Betalingsdetaljer beregnes automatisk i tabellkolonnene under" sqref="I8:L8" xr:uid="{00000000-0002-0000-0000-000018000000}"/>
    <dataValidation allowBlank="1" showInputMessage="1" showErrorMessage="1" prompt="Gjeldende månedlig betaling beregnes automatisk i denne kolonnen under denne overskriften" sqref="I9" xr:uid="{00000000-0002-0000-0000-000019000000}"/>
    <dataValidation allowBlank="1" showInputMessage="1" showErrorMessage="1" prompt="Totalt rentebeløp beregnes automatisk i denne kolonnen under denne overskriften" sqref="J9" xr:uid="{00000000-0002-0000-0000-00001A000000}"/>
    <dataValidation allowBlank="1" showInputMessage="1" showErrorMessage="1" prompt="Planlagt betaling beregnes automatisk i denne kolonnen under denne overskriften" sqref="K9" xr:uid="{00000000-0002-0000-0000-00001B000000}"/>
    <dataValidation allowBlank="1" showInputMessage="1" showErrorMessage="1" prompt="Årlig betaling beregnes automatisk i denne kolonnen under denne overskriften. Gjennomsnitt beregnes automatisk under tabellen i denne kolonnen" sqref="L9" xr:uid="{00000000-0002-0000-0000-00001C000000}"/>
    <dataValidation allowBlank="1" showInputMessage="1" showErrorMessage="1" prompt="Gjennomsnitt av lånebeløp, årlig rentesats, totalt rentebeløp og årlig betaling beregnes automatisk, og diagrammet for planlagt betaling oppdateres i cellene til høyre" sqref="B17" xr:uid="{00000000-0002-0000-0000-00001D000000}"/>
    <dataValidation allowBlank="1" showInputMessage="1" showErrorMessage="1" prompt="Gjennomsnittlig lånebeløp beregnes automatisk i denne cellen" sqref="D17" xr:uid="{00000000-0002-0000-0000-00001E000000}"/>
    <dataValidation allowBlank="1" showInputMessage="1" showErrorMessage="1" prompt="Gjennomsnittlig årlig rentesats beregnes automatisk i denne cellen" sqref="E17" xr:uid="{00000000-0002-0000-0000-00001F000000}"/>
    <dataValidation allowBlank="1" showInputMessage="1" showErrorMessage="1" prompt="Gjennomsnittlig totalt rentebeløp beregnes automatisk i denne cellen" sqref="J17" xr:uid="{00000000-0002-0000-0000-000020000000}"/>
    <dataValidation allowBlank="1" showInputMessage="1" showErrorMessage="1" prompt="Diagrammet for gjennomsnittlig planlagt betaling oppdateres automatisk i denne cellen" sqref="K17" xr:uid="{00000000-0002-0000-0000-000021000000}"/>
    <dataValidation allowBlank="1" showInputMessage="1" showErrorMessage="1" prompt="Gjennomsnittlig årlig betalingsbeløp beregnes automatisk i denne cellen, og total konsolidert tilbakebetaling av lån og beregnet månedlig inntekt etter avgangseksamen i cellene under" sqref="L17" xr:uid="{00000000-0002-0000-0000-000022000000}"/>
    <dataValidation allowBlank="1" showInputMessage="1" showErrorMessage="1" prompt="Total konsolidert tilbakebetaling av lån beregnes automatisk i cellen til høyre" sqref="B18:K19" xr:uid="{00000000-0002-0000-0000-000023000000}"/>
    <dataValidation allowBlank="1" showInputMessage="1" showErrorMessage="1" prompt="Total konsolidert tilbakebetaling av lån beregnes automatisk i denne cellen" sqref="L18:L19" xr:uid="{00000000-0002-0000-0000-000024000000}"/>
    <dataValidation allowBlank="1" showInputMessage="1" showErrorMessage="1" prompt="Beregnet månedlig inntekt etter avgangseksamen beregnes automatisk i cellen til høyre" sqref="B20:K21" xr:uid="{00000000-0002-0000-0000-000025000000}"/>
    <dataValidation allowBlank="1" showInputMessage="1" showErrorMessage="1" prompt="Beregnet månedlig inntekt etter avgangseksamen beregnes automatisk i denne cellen" sqref="L20:L21" xr:uid="{00000000-0002-0000-0000-000026000000}"/>
    <dataValidation allowBlank="1" showInputMessage="1" showErrorMessage="1" prompt="Tittelen på dette regnearket er i denne cellen, og tips er i celle B4. Gjennomsnitt, total konsolidert tilbakebetaling av lån og beregnet månedlig inntekt beregnes automatisk under tabellen" sqref="B2:C2" xr:uid="{00000000-0002-0000-0000-000027000000}"/>
    <dataValidation allowBlank="1" showInputMessage="1" showErrorMessage="1" prompt="Kombinert gjeldende og planlagte månedlige betalinger og prosentandel av gjeldende og planlagte månedlige inntekter beregnes automatisk i cellen E5, E6, L5 og L6" sqref="B4:L4" xr:uid="{00000000-0002-0000-0000-000028000000}"/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5 D17:E17 I15:K15 I12:K14 H12:H14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Lånekalkulator!K10:K15</xm:f>
              <xm:sqref>K17</xm:sqref>
            </x14:sparkline>
            <x14:sparkline>
              <xm:f>Lånekalkulator!I10:I15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6</vt:i4>
      </vt:variant>
    </vt:vector>
  </HeadingPairs>
  <TitlesOfParts>
    <vt:vector size="7" baseType="lpstr">
      <vt:lpstr>Lånekalkulator</vt:lpstr>
      <vt:lpstr>CombinedMonthlyPayment</vt:lpstr>
      <vt:lpstr>ConsLoanPayback</vt:lpstr>
      <vt:lpstr>EstimatedAnnualSalary</vt:lpstr>
      <vt:lpstr>EstimatedMonthlySalary</vt:lpstr>
      <vt:lpstr>LoanPaybackStart</vt:lpstr>
      <vt:lpstr>Lånekalkulator!Utskriftstitler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2019-05-23T10:05:23Z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