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06"/>
  <workbookPr filterPrivacy="1"/>
  <xr:revisionPtr revIDLastSave="0" documentId="13_ncr:1_{3054926F-9540-4D24-A105-3F85F149A4B1}" xr6:coauthVersionLast="42" xr6:coauthVersionMax="42" xr10:uidLastSave="{00000000-0000-0000-0000-000000000000}"/>
  <bookViews>
    <workbookView xWindow="-120" yWindow="-120" windowWidth="28920" windowHeight="16215" tabRatio="853" xr2:uid="{00000000-000D-0000-FFFF-FFFF00000000}"/>
  </bookViews>
  <sheets>
    <sheet name="BUDŽETS NO GADA SĀKUMA" sheetId="1" r:id="rId1"/>
    <sheet name="MĒNEŠA IZDEVUMU KOPSAVILKUMS" sheetId="2" r:id="rId2"/>
    <sheet name="DETALIZĒTI IZDEVUMI" sheetId="3" r:id="rId3"/>
    <sheet name="LABDARĪBA UN SPONSORĒŠANA" sheetId="4" r:id="rId4"/>
  </sheets>
  <definedNames>
    <definedName name="_GADS">'BUDŽETS NO GADA SĀKUMA'!$G$2</definedName>
    <definedName name="Datu_griezums_Konta_Nosaukums">#N/A</definedName>
    <definedName name="Datu_griezums_Naudas_saņēmējs">#N/A</definedName>
    <definedName name="Datu_griezums_Naudas_saņēmējs_1">#N/A</definedName>
    <definedName name="Datu_griezums_Pieprasīja">#N/A</definedName>
    <definedName name="Datu_griezums_Pieprasīja_1">#N/A</definedName>
    <definedName name="_xlnm.Print_Titles" localSheetId="0">'BUDŽETS NO GADA SĀKUMA'!$3:$3</definedName>
    <definedName name="_xlnm.Print_Titles" localSheetId="2">'DETALIZĒTI IZDEVUMI'!$4:$4</definedName>
    <definedName name="_xlnm.Print_Titles" localSheetId="3">'LABDARĪBA UN SPONSORĒŠANA'!$4:$4</definedName>
    <definedName name="_xlnm.Print_Titles" localSheetId="1">'MĒNEŠA IZDEVUMU KOPSAVILKUMS'!$5:$5</definedName>
    <definedName name="RindasVirsrakstaApgabals1..G2">'BUDŽETS NO GADA SĀKUMA'!$F$2</definedName>
    <definedName name="Virsraksts_1">Tabula_No_Gada_Sākuma[[#Headers],[V/G kods]]</definedName>
    <definedName name="Virsraksts_2">Mēneša_Izdevumu_Kopsavilkums[[#Headers],[V/G kods]]</definedName>
    <definedName name="Virsraksts_4">Cits[[#Headers],[V/G kods]]</definedName>
    <definedName name="Visraksts_3">Detalizēti_Izdevumi[[#Headers],[V/G kods]]</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 i="1" l="1"/>
  <c r="M3" i="2" s="1"/>
  <c r="E16" i="1"/>
  <c r="I3" i="2" l="1"/>
  <c r="J3" i="2"/>
  <c r="N3" i="2"/>
  <c r="H3" i="2"/>
  <c r="L3" i="2"/>
  <c r="L4" i="2" s="1"/>
  <c r="L13" i="2" s="1"/>
  <c r="J4" i="2"/>
  <c r="J14" i="2" s="1"/>
  <c r="F3" i="2"/>
  <c r="F4" i="2" s="1"/>
  <c r="F6" i="2" s="1"/>
  <c r="D3" i="2"/>
  <c r="D4" i="2" s="1"/>
  <c r="E3" i="2"/>
  <c r="E4" i="2" s="1"/>
  <c r="E13" i="2" s="1"/>
  <c r="G3" i="2"/>
  <c r="G4" i="2" s="1"/>
  <c r="M4" i="2"/>
  <c r="H4" i="2"/>
  <c r="H17" i="2" s="1"/>
  <c r="K3" i="2"/>
  <c r="N4" i="2"/>
  <c r="N8" i="2" s="1"/>
  <c r="E14" i="2"/>
  <c r="E10" i="2"/>
  <c r="O3" i="2"/>
  <c r="E17" i="2"/>
  <c r="E8" i="2" l="1"/>
  <c r="H8" i="2"/>
  <c r="E7" i="2"/>
  <c r="E12" i="2"/>
  <c r="E16" i="2"/>
  <c r="H9" i="2"/>
  <c r="J6" i="2"/>
  <c r="E15" i="2"/>
  <c r="H13" i="2"/>
  <c r="E6" i="2"/>
  <c r="J9" i="2"/>
  <c r="J12" i="2"/>
  <c r="J10" i="2"/>
  <c r="H11" i="2"/>
  <c r="H15" i="2"/>
  <c r="E11" i="2"/>
  <c r="H12" i="2"/>
  <c r="H10" i="2"/>
  <c r="J7" i="2"/>
  <c r="H16" i="2"/>
  <c r="F8" i="2"/>
  <c r="F14" i="2"/>
  <c r="H14" i="2"/>
  <c r="J8" i="2"/>
  <c r="H7" i="2"/>
  <c r="E9" i="2"/>
  <c r="E18" i="2" s="1"/>
  <c r="J17" i="2"/>
  <c r="H6" i="2"/>
  <c r="H18" i="2" s="1"/>
  <c r="F17" i="2"/>
  <c r="F13" i="2"/>
  <c r="F9" i="2"/>
  <c r="L16" i="2"/>
  <c r="F12" i="2"/>
  <c r="F15" i="2"/>
  <c r="F7" i="2"/>
  <c r="J13" i="2"/>
  <c r="J15" i="2"/>
  <c r="J11" i="2"/>
  <c r="J16" i="2"/>
  <c r="L10" i="2"/>
  <c r="F16" i="2"/>
  <c r="L14" i="2"/>
  <c r="F11" i="2"/>
  <c r="L9" i="2"/>
  <c r="F10" i="2"/>
  <c r="L11" i="2"/>
  <c r="L7" i="2"/>
  <c r="L6" i="2"/>
  <c r="L15" i="2"/>
  <c r="M11" i="2"/>
  <c r="M9" i="2"/>
  <c r="M15" i="2"/>
  <c r="M10" i="2"/>
  <c r="I4" i="2"/>
  <c r="I12" i="2" s="1"/>
  <c r="N11" i="2"/>
  <c r="L17" i="2"/>
  <c r="L8" i="2"/>
  <c r="D6" i="2"/>
  <c r="D14" i="2"/>
  <c r="D17" i="2"/>
  <c r="D8" i="2"/>
  <c r="D15" i="2"/>
  <c r="D10" i="2"/>
  <c r="D13" i="2"/>
  <c r="D16" i="2"/>
  <c r="I13" i="2"/>
  <c r="K4" i="2"/>
  <c r="K11" i="2" s="1"/>
  <c r="N12" i="2"/>
  <c r="N14" i="2"/>
  <c r="M17" i="2"/>
  <c r="M16" i="2"/>
  <c r="M7" i="2"/>
  <c r="N17" i="2"/>
  <c r="N6" i="2"/>
  <c r="M13" i="2"/>
  <c r="M12" i="2"/>
  <c r="L12" i="2"/>
  <c r="M6" i="2"/>
  <c r="N7" i="2"/>
  <c r="N15" i="2"/>
  <c r="D9" i="2"/>
  <c r="D11" i="2"/>
  <c r="D7" i="2"/>
  <c r="D12" i="2"/>
  <c r="M14" i="2"/>
  <c r="M8" i="2"/>
  <c r="G6" i="2"/>
  <c r="G7" i="2"/>
  <c r="G15" i="2"/>
  <c r="G14" i="2"/>
  <c r="G17" i="2"/>
  <c r="G8" i="2"/>
  <c r="G12" i="2"/>
  <c r="G13" i="2"/>
  <c r="G10" i="2"/>
  <c r="G11" i="2"/>
  <c r="G9" i="2"/>
  <c r="O4" i="2"/>
  <c r="O7" i="2" s="1"/>
  <c r="N10" i="2"/>
  <c r="N16" i="2"/>
  <c r="N9" i="2"/>
  <c r="N13" i="2"/>
  <c r="G16" i="2"/>
  <c r="L18" i="2" l="1"/>
  <c r="J18" i="2"/>
  <c r="G18" i="2"/>
  <c r="F18" i="2"/>
  <c r="M18" i="2"/>
  <c r="N18" i="2"/>
  <c r="D18" i="2"/>
  <c r="I14" i="2"/>
  <c r="I16" i="2"/>
  <c r="I8" i="2"/>
  <c r="I15" i="2"/>
  <c r="I11" i="2"/>
  <c r="I6" i="2"/>
  <c r="K6" i="2"/>
  <c r="I9" i="2"/>
  <c r="I17" i="2"/>
  <c r="I10" i="2"/>
  <c r="I7" i="2"/>
  <c r="O15" i="2"/>
  <c r="K7" i="2"/>
  <c r="K14" i="2"/>
  <c r="K15" i="2"/>
  <c r="O8" i="2"/>
  <c r="K17" i="2"/>
  <c r="K10" i="2"/>
  <c r="K9" i="2"/>
  <c r="K16" i="2"/>
  <c r="K8" i="2"/>
  <c r="K12" i="2"/>
  <c r="K13" i="2"/>
  <c r="O6" i="2"/>
  <c r="O11" i="2"/>
  <c r="P11" i="2" s="1"/>
  <c r="D9" i="1" s="1"/>
  <c r="F9" i="1" s="1"/>
  <c r="G9" i="1" s="1"/>
  <c r="O14" i="2"/>
  <c r="O13" i="2"/>
  <c r="O12" i="2"/>
  <c r="O17" i="2"/>
  <c r="P17" i="2" s="1"/>
  <c r="D15" i="1" s="1"/>
  <c r="F15" i="1" s="1"/>
  <c r="G15" i="1" s="1"/>
  <c r="O16" i="2"/>
  <c r="O9" i="2"/>
  <c r="O10" i="2"/>
  <c r="O18" i="2" l="1"/>
  <c r="K18" i="2"/>
  <c r="I18" i="2"/>
  <c r="P16" i="2"/>
  <c r="D14" i="1" s="1"/>
  <c r="F14" i="1" s="1"/>
  <c r="G14" i="1" s="1"/>
  <c r="P7" i="2"/>
  <c r="D5" i="1" s="1"/>
  <c r="F5" i="1" s="1"/>
  <c r="G5" i="1" s="1"/>
  <c r="P10" i="2"/>
  <c r="D8" i="1" s="1"/>
  <c r="F8" i="1" s="1"/>
  <c r="G8" i="1" s="1"/>
  <c r="P12" i="2"/>
  <c r="D10" i="1" s="1"/>
  <c r="F10" i="1" s="1"/>
  <c r="G10" i="1" s="1"/>
  <c r="P14" i="2"/>
  <c r="D12" i="1" s="1"/>
  <c r="F12" i="1" s="1"/>
  <c r="G12" i="1" s="1"/>
  <c r="P9" i="2"/>
  <c r="D7" i="1" s="1"/>
  <c r="F7" i="1" s="1"/>
  <c r="G7" i="1" s="1"/>
  <c r="P13" i="2"/>
  <c r="D11" i="1" s="1"/>
  <c r="F11" i="1" s="1"/>
  <c r="G11" i="1" s="1"/>
  <c r="P8" i="2"/>
  <c r="D6" i="1" s="1"/>
  <c r="F6" i="1" s="1"/>
  <c r="G6" i="1" s="1"/>
  <c r="P15" i="2"/>
  <c r="D13" i="1" s="1"/>
  <c r="F13" i="1" s="1"/>
  <c r="G13" i="1" s="1"/>
  <c r="P6" i="2"/>
  <c r="P18" i="2" s="1"/>
  <c r="D4" i="1" l="1"/>
  <c r="D16" i="1" s="1"/>
  <c r="F4" i="1" l="1"/>
  <c r="F16" i="1" s="1"/>
  <c r="G16" i="1" s="1"/>
  <c r="G4" i="1" l="1"/>
</calcChain>
</file>

<file path=xl/sharedStrings.xml><?xml version="1.0" encoding="utf-8"?>
<sst xmlns="http://schemas.openxmlformats.org/spreadsheetml/2006/main" count="102" uniqueCount="70">
  <si>
    <t>FAKTISKI pret BUDŽETS NO GADA SĀKUMA</t>
  </si>
  <si>
    <t>V/G kods</t>
  </si>
  <si>
    <t>Kopā</t>
  </si>
  <si>
    <t>Konta nosaukums</t>
  </si>
  <si>
    <t>Reklamēšana</t>
  </si>
  <si>
    <t>Biroja aprīkojums</t>
  </si>
  <si>
    <t>Printeri</t>
  </si>
  <si>
    <t>Servera izmaksas</t>
  </si>
  <si>
    <t>Materiāli</t>
  </si>
  <si>
    <t>Klienta izdevumi</t>
  </si>
  <si>
    <t>Datori</t>
  </si>
  <si>
    <t>Veselības apdrošināšanas plāns</t>
  </si>
  <si>
    <t>Ēku izmaksas</t>
  </si>
  <si>
    <t>Mārketings</t>
  </si>
  <si>
    <t>Labdarība</t>
  </si>
  <si>
    <t>Sponsorēšana</t>
  </si>
  <si>
    <t>Faktiski</t>
  </si>
  <si>
    <t>Budžets</t>
  </si>
  <si>
    <t>GADS</t>
  </si>
  <si>
    <t>Atlicis, EUR</t>
  </si>
  <si>
    <t>Atlicis, %</t>
  </si>
  <si>
    <t>MĒNEŠA IZDEVUMU KOPSAVILKUMS</t>
  </si>
  <si>
    <t>Datu griezums datu filtrēšanai pēc kontu nosaukumiem ir šajā šūnā.</t>
  </si>
  <si>
    <t>Janvāris</t>
  </si>
  <si>
    <t>Februāris</t>
  </si>
  <si>
    <t>Marts</t>
  </si>
  <si>
    <t>Aprīlis</t>
  </si>
  <si>
    <t>Maijs</t>
  </si>
  <si>
    <t>Jūnijs</t>
  </si>
  <si>
    <t>Jūlijs</t>
  </si>
  <si>
    <t>Augusts</t>
  </si>
  <si>
    <t>Septembris</t>
  </si>
  <si>
    <t>Oktobris</t>
  </si>
  <si>
    <t>Novembris</t>
  </si>
  <si>
    <t>Decembris</t>
  </si>
  <si>
    <t xml:space="preserve"> </t>
  </si>
  <si>
    <t>DETALIZĒTI IZDEVUMI</t>
  </si>
  <si>
    <t>Rēķina datums</t>
  </si>
  <si>
    <t>Datums</t>
  </si>
  <si>
    <t>Rēķina nr.</t>
  </si>
  <si>
    <t>Pieprasīja</t>
  </si>
  <si>
    <t>Laimonis Dūmiņš</t>
  </si>
  <si>
    <t>Matiass Polis</t>
  </si>
  <si>
    <t>Čeka summa</t>
  </si>
  <si>
    <t>Naudas saņēmējs</t>
  </si>
  <si>
    <t xml:space="preserve">Consolidated Messenger </t>
  </si>
  <si>
    <t xml:space="preserve">A. Datum Corporation </t>
  </si>
  <si>
    <t>Čeka lietojums</t>
  </si>
  <si>
    <t>Pasta sūtītājs</t>
  </si>
  <si>
    <t>2 galddatori</t>
  </si>
  <si>
    <t>Izplatīšanas veids</t>
  </si>
  <si>
    <t>Pasts</t>
  </si>
  <si>
    <t>Kredīts</t>
  </si>
  <si>
    <t>Faila datums</t>
  </si>
  <si>
    <t>LABDARĪBA UN SPONSORĒŠANA</t>
  </si>
  <si>
    <t>Datums, kad uzsākts čeka pieprasījums</t>
  </si>
  <si>
    <t>Alīda Zvirbule</t>
  </si>
  <si>
    <t>Iepriekšējā gada ieguldījums</t>
  </si>
  <si>
    <t xml:space="preserve">Mākslas skola </t>
  </si>
  <si>
    <t xml:space="preserve">Wingtip rotaļlietas </t>
  </si>
  <si>
    <t>Kam izmantots</t>
  </si>
  <si>
    <t>Stipendijas</t>
  </si>
  <si>
    <t>Kopiena</t>
  </si>
  <si>
    <t>Parakstīja</t>
  </si>
  <si>
    <t>Agrita Krieva</t>
  </si>
  <si>
    <t>Ella Krēsliņa</t>
  </si>
  <si>
    <t>Kategorija</t>
  </si>
  <si>
    <t>Māksla</t>
  </si>
  <si>
    <t>Čeks</t>
  </si>
  <si>
    <t>Kopsumma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</si>
</sst>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0.00\ &quot;€&quot;_-;\-* #,##0.00\ &quot;€&quot;_-;_-* &quot;-&quot;??\ &quot;€&quot;_-;_-@_-"/>
    <numFmt numFmtId="164" formatCode="_(* #,##0_);_(* \(#,##0\);_(* &quot;-&quot;_);_(@_)"/>
    <numFmt numFmtId="165" formatCode="0_ ;\-0\ "/>
    <numFmt numFmtId="166" formatCode="#,##0.00\ [$EUR];\-#,##0.00\ [$EUR]"/>
  </numFmts>
  <fonts count="28" x14ac:knownFonts="1">
    <font>
      <sz val="11"/>
      <color theme="1" tint="-0.24994659260841701"/>
      <name val="Calibri"/>
      <family val="2"/>
      <charset val="186"/>
    </font>
    <font>
      <sz val="11"/>
      <color theme="1"/>
      <name val="Gill Sans MT"/>
      <family val="2"/>
      <scheme val="minor"/>
    </font>
    <font>
      <sz val="11"/>
      <color theme="0"/>
      <name val="Gill Sans MT"/>
      <family val="2"/>
      <scheme val="minor"/>
    </font>
    <font>
      <u/>
      <sz val="11"/>
      <color theme="10"/>
      <name val="Gill Sans MT"/>
      <family val="2"/>
      <scheme val="minor"/>
    </font>
    <font>
      <sz val="11"/>
      <color theme="1" tint="-0.24994659260841701"/>
      <name val="Gill Sans MT"/>
      <family val="2"/>
      <scheme val="minor"/>
    </font>
    <font>
      <sz val="18"/>
      <color theme="3"/>
      <name val="Gill Sans MT"/>
      <family val="2"/>
      <scheme val="major"/>
    </font>
    <font>
      <sz val="11"/>
      <color rgb="FF006100"/>
      <name val="Gill Sans MT"/>
      <family val="2"/>
      <scheme val="minor"/>
    </font>
    <font>
      <sz val="11"/>
      <color rgb="FF9C0006"/>
      <name val="Gill Sans MT"/>
      <family val="2"/>
      <scheme val="minor"/>
    </font>
    <font>
      <sz val="11"/>
      <color rgb="FF9C57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sz val="11"/>
      <color rgb="FFFF0000"/>
      <name val="Gill Sans MT"/>
      <family val="2"/>
      <scheme val="minor"/>
    </font>
    <font>
      <i/>
      <sz val="11"/>
      <color rgb="FF7F7F7F"/>
      <name val="Gill Sans MT"/>
      <family val="2"/>
      <scheme val="minor"/>
    </font>
    <font>
      <b/>
      <sz val="11"/>
      <color theme="1"/>
      <name val="Gill Sans MT"/>
      <family val="2"/>
      <scheme val="minor"/>
    </font>
    <font>
      <sz val="18"/>
      <color theme="1" tint="-0.24994659260841701"/>
      <name val="Calibri"/>
      <family val="2"/>
      <charset val="186"/>
    </font>
    <font>
      <sz val="11"/>
      <color theme="1" tint="-0.24994659260841701"/>
      <name val="Calibri"/>
      <family val="2"/>
      <charset val="186"/>
    </font>
    <font>
      <u/>
      <sz val="11"/>
      <color theme="0"/>
      <name val="Calibri"/>
      <family val="2"/>
      <charset val="186"/>
    </font>
    <font>
      <sz val="18"/>
      <color theme="0"/>
      <name val="Calibri"/>
      <family val="2"/>
      <charset val="186"/>
    </font>
    <font>
      <sz val="12"/>
      <color theme="1" tint="-0.24994659260841701"/>
      <name val="Calibri"/>
      <family val="2"/>
      <charset val="186"/>
    </font>
    <font>
      <sz val="30"/>
      <color theme="2" tint="-0.89999084444715716"/>
      <name val="Calibri"/>
      <family val="2"/>
      <charset val="186"/>
    </font>
    <font>
      <sz val="30"/>
      <color theme="1" tint="-0.24994659260841701"/>
      <name val="Calibri"/>
      <family val="2"/>
      <charset val="186"/>
    </font>
    <font>
      <sz val="11"/>
      <color theme="0"/>
      <name val="Calibri"/>
      <family val="2"/>
      <charset val="186"/>
    </font>
    <font>
      <b/>
      <sz val="12"/>
      <color theme="1" tint="-0.24994659260841701"/>
      <name val="Calibri"/>
      <family val="2"/>
      <charset val="186"/>
    </font>
    <font>
      <sz val="12"/>
      <color theme="0"/>
      <name val="Calibri"/>
      <family val="2"/>
      <charset val="186"/>
    </font>
    <font>
      <sz val="11"/>
      <color theme="1" tint="-0.249977111117893"/>
      <name val="Calibri"/>
      <family val="2"/>
      <charset val="186"/>
    </font>
  </fonts>
  <fills count="3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0" fontId="17" fillId="0" borderId="1" applyNumberFormat="0" applyFill="0" applyAlignment="0" applyProtection="0"/>
    <xf numFmtId="0" fontId="17" fillId="0" borderId="4" applyNumberFormat="0" applyFill="0" applyAlignment="0" applyProtection="0"/>
    <xf numFmtId="0" fontId="17" fillId="0" borderId="2" applyNumberFormat="0" applyFill="0" applyAlignment="0" applyProtection="0"/>
    <xf numFmtId="0" fontId="17" fillId="0" borderId="3" applyNumberFormat="0" applyFill="0" applyAlignment="0" applyProtection="0"/>
    <xf numFmtId="0" fontId="3" fillId="0" borderId="0" applyNumberFormat="0" applyFill="0" applyBorder="0" applyAlignment="0" applyProtection="0">
      <alignment vertical="center" wrapText="1"/>
    </xf>
    <xf numFmtId="165" fontId="18" fillId="0" borderId="0" applyFill="0" applyBorder="0" applyAlignment="0" applyProtection="0"/>
    <xf numFmtId="166" fontId="18" fillId="0" borderId="0" applyFill="0" applyBorder="0" applyAlignment="0" applyProtection="0"/>
    <xf numFmtId="10" fontId="18" fillId="0" borderId="0" applyFill="0" applyBorder="0" applyAlignment="0" applyProtection="0"/>
    <xf numFmtId="14" fontId="18" fillId="0" borderId="0">
      <alignment horizontal="right" vertical="center" wrapText="1"/>
    </xf>
    <xf numFmtId="164"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xf numFmtId="0" fontId="6" fillId="8" borderId="0" applyNumberFormat="0" applyBorder="0" applyAlignment="0" applyProtection="0"/>
    <xf numFmtId="0" fontId="7" fillId="9" borderId="0" applyNumberFormat="0" applyBorder="0" applyAlignment="0" applyProtection="0"/>
    <xf numFmtId="0" fontId="8" fillId="10" borderId="0" applyNumberFormat="0" applyBorder="0" applyAlignment="0" applyProtection="0"/>
    <xf numFmtId="0" fontId="9" fillId="11" borderId="13" applyNumberFormat="0" applyAlignment="0" applyProtection="0"/>
    <xf numFmtId="0" fontId="10" fillId="12" borderId="14" applyNumberFormat="0" applyAlignment="0" applyProtection="0"/>
    <xf numFmtId="0" fontId="11" fillId="12" borderId="13" applyNumberFormat="0" applyAlignment="0" applyProtection="0"/>
    <xf numFmtId="0" fontId="12" fillId="0" borderId="15" applyNumberFormat="0" applyFill="0" applyAlignment="0" applyProtection="0"/>
    <xf numFmtId="0" fontId="13" fillId="13" borderId="16" applyNumberFormat="0" applyAlignment="0" applyProtection="0"/>
    <xf numFmtId="0" fontId="14" fillId="0" borderId="0" applyNumberFormat="0" applyFill="0" applyBorder="0" applyAlignment="0" applyProtection="0"/>
    <xf numFmtId="0" fontId="4" fillId="14" borderId="17" applyNumberFormat="0" applyFont="0" applyAlignment="0" applyProtection="0"/>
    <xf numFmtId="0" fontId="15" fillId="0" borderId="0" applyNumberFormat="0" applyFill="0" applyBorder="0" applyAlignment="0" applyProtection="0"/>
    <xf numFmtId="0" fontId="16" fillId="0" borderId="18" applyNumberFormat="0" applyFill="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76">
    <xf numFmtId="0" fontId="0" fillId="0" borderId="0" xfId="0">
      <alignment vertical="center" wrapText="1"/>
    </xf>
    <xf numFmtId="0" fontId="19" fillId="0" borderId="0" xfId="5" applyFont="1">
      <alignment vertical="center" wrapText="1"/>
    </xf>
    <xf numFmtId="0" fontId="20" fillId="2" borderId="0" xfId="1" applyFont="1" applyFill="1" applyBorder="1" applyAlignment="1">
      <alignment horizontal="center" vertical="center"/>
    </xf>
    <xf numFmtId="0" fontId="21" fillId="0" borderId="9" xfId="0" applyFont="1" applyBorder="1" applyAlignment="1">
      <alignment horizontal="center" vertical="center" wrapText="1"/>
    </xf>
    <xf numFmtId="0" fontId="21" fillId="0" borderId="10" xfId="0" applyFont="1" applyBorder="1" applyAlignment="1">
      <alignment horizontal="left" vertical="center" wrapText="1" indent="2"/>
    </xf>
    <xf numFmtId="0" fontId="21" fillId="0" borderId="10" xfId="0" applyFont="1" applyBorder="1" applyAlignment="1">
      <alignment horizontal="center" vertical="center" wrapText="1"/>
    </xf>
    <xf numFmtId="0" fontId="21" fillId="0" borderId="10" xfId="0" applyFont="1" applyBorder="1">
      <alignment vertical="center" wrapText="1"/>
    </xf>
    <xf numFmtId="0" fontId="21" fillId="0" borderId="11" xfId="0" applyFont="1" applyBorder="1">
      <alignment vertical="center" wrapText="1"/>
    </xf>
    <xf numFmtId="165" fontId="0" fillId="0" borderId="7" xfId="6" applyFont="1" applyBorder="1" applyAlignment="1">
      <alignment horizontal="center" vertical="center"/>
    </xf>
    <xf numFmtId="0" fontId="0" fillId="0" borderId="7" xfId="0" applyBorder="1" applyAlignment="1">
      <alignment horizontal="left" vertical="center" wrapText="1" indent="2"/>
    </xf>
    <xf numFmtId="166" fontId="0" fillId="0" borderId="7" xfId="7" applyFont="1" applyBorder="1" applyAlignment="1">
      <alignment horizontal="center" vertical="center" wrapText="1"/>
    </xf>
    <xf numFmtId="166" fontId="0" fillId="0" borderId="7" xfId="7" applyFont="1" applyBorder="1" applyAlignment="1">
      <alignment horizontal="right" vertical="center" wrapText="1"/>
    </xf>
    <xf numFmtId="10" fontId="0" fillId="0" borderId="7" xfId="8" applyFont="1" applyBorder="1" applyAlignment="1">
      <alignment horizontal="center" vertical="center" wrapText="1"/>
    </xf>
    <xf numFmtId="165" fontId="0" fillId="0" borderId="5" xfId="6" applyFont="1" applyBorder="1" applyAlignment="1">
      <alignment horizontal="center" vertical="center"/>
    </xf>
    <xf numFmtId="0" fontId="0" fillId="0" borderId="5" xfId="0" applyBorder="1" applyAlignment="1">
      <alignment horizontal="left" vertical="center" wrapText="1" indent="2"/>
    </xf>
    <xf numFmtId="166" fontId="0" fillId="0" borderId="5" xfId="7" applyFont="1" applyBorder="1" applyAlignment="1">
      <alignment horizontal="center" vertical="center" wrapText="1"/>
    </xf>
    <xf numFmtId="166" fontId="0" fillId="0" borderId="5" xfId="7" applyFont="1" applyBorder="1" applyAlignment="1">
      <alignment horizontal="right" vertical="center" wrapText="1"/>
    </xf>
    <xf numFmtId="10" fontId="0" fillId="0" borderId="5" xfId="8" applyFont="1" applyBorder="1" applyAlignment="1">
      <alignment horizontal="center" vertical="center" wrapText="1"/>
    </xf>
    <xf numFmtId="165" fontId="0" fillId="0" borderId="6" xfId="6" applyFont="1" applyBorder="1" applyAlignment="1">
      <alignment horizontal="center" vertical="center"/>
    </xf>
    <xf numFmtId="0" fontId="0" fillId="0" borderId="6" xfId="0" applyBorder="1" applyAlignment="1">
      <alignment horizontal="left" vertical="center" wrapText="1" indent="2"/>
    </xf>
    <xf numFmtId="166" fontId="0" fillId="0" borderId="6" xfId="7" applyFont="1" applyBorder="1" applyAlignment="1">
      <alignment horizontal="center" vertical="center" wrapText="1"/>
    </xf>
    <xf numFmtId="166" fontId="0" fillId="0" borderId="6" xfId="7" applyFont="1" applyBorder="1" applyAlignment="1">
      <alignment horizontal="right" vertical="center" wrapText="1"/>
    </xf>
    <xf numFmtId="10" fontId="0" fillId="0" borderId="6" xfId="8" applyFont="1" applyBorder="1" applyAlignment="1">
      <alignment horizontal="center" vertical="center" wrapText="1"/>
    </xf>
    <xf numFmtId="0" fontId="21" fillId="0" borderId="5" xfId="0" applyFont="1" applyBorder="1" applyAlignment="1">
      <alignment horizontal="center" vertical="center" wrapText="1"/>
    </xf>
    <xf numFmtId="166" fontId="21" fillId="0" borderId="5" xfId="0" applyNumberFormat="1" applyFont="1" applyBorder="1" applyAlignment="1">
      <alignment horizontal="center" vertical="center" wrapText="1"/>
    </xf>
    <xf numFmtId="10" fontId="21" fillId="0" borderId="5" xfId="0" applyNumberFormat="1" applyFont="1" applyBorder="1" applyAlignment="1">
      <alignment horizontal="center" vertical="center" wrapText="1"/>
    </xf>
    <xf numFmtId="0" fontId="24" fillId="0" borderId="0" xfId="0" applyFont="1" applyAlignment="1">
      <alignment horizontal="center" vertical="center" wrapText="1"/>
    </xf>
    <xf numFmtId="14" fontId="24" fillId="0" borderId="0" xfId="0" applyNumberFormat="1" applyFont="1">
      <alignment vertical="center" wrapText="1"/>
    </xf>
    <xf numFmtId="0" fontId="25" fillId="7" borderId="9"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5" fillId="7" borderId="11" xfId="0" applyFont="1" applyFill="1" applyBorder="1" applyAlignment="1">
      <alignment horizontal="center" vertical="center" wrapText="1"/>
    </xf>
    <xf numFmtId="165" fontId="0" fillId="3" borderId="7" xfId="6" applyFont="1" applyFill="1" applyBorder="1" applyAlignment="1">
      <alignment horizontal="center" vertical="center"/>
    </xf>
    <xf numFmtId="0" fontId="0" fillId="3" borderId="7" xfId="0" applyFill="1" applyBorder="1" applyAlignment="1">
      <alignment horizontal="center" vertical="center" wrapText="1"/>
    </xf>
    <xf numFmtId="166" fontId="0" fillId="3" borderId="7" xfId="7" applyFont="1" applyFill="1" applyBorder="1" applyAlignment="1">
      <alignment horizontal="center" vertical="center" wrapText="1"/>
    </xf>
    <xf numFmtId="0" fontId="0" fillId="0" borderId="5" xfId="0" applyBorder="1" applyAlignment="1">
      <alignment horizontal="center" vertical="center" wrapText="1"/>
    </xf>
    <xf numFmtId="165" fontId="0" fillId="3" borderId="5" xfId="6" applyFont="1" applyFill="1" applyBorder="1" applyAlignment="1">
      <alignment horizontal="center" vertical="center"/>
    </xf>
    <xf numFmtId="0" fontId="0" fillId="3" borderId="5" xfId="0" applyFill="1" applyBorder="1" applyAlignment="1">
      <alignment horizontal="center" vertical="center" wrapText="1"/>
    </xf>
    <xf numFmtId="166" fontId="0" fillId="3" borderId="5" xfId="7" applyFont="1" applyFill="1" applyBorder="1" applyAlignment="1">
      <alignment horizontal="center" vertical="center" wrapText="1"/>
    </xf>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166" fontId="0" fillId="5" borderId="5" xfId="0" applyNumberFormat="1" applyFill="1" applyBorder="1" applyAlignment="1">
      <alignment horizontal="center" vertical="center" wrapText="1"/>
    </xf>
    <xf numFmtId="0" fontId="26" fillId="7" borderId="9"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11" xfId="0" applyFont="1" applyFill="1" applyBorder="1" applyAlignment="1">
      <alignment horizontal="center" vertical="center" wrapText="1"/>
    </xf>
    <xf numFmtId="14" fontId="27" fillId="4" borderId="12" xfId="9" applyFont="1" applyFill="1" applyBorder="1" applyAlignment="1">
      <alignment horizontal="center" vertical="center" wrapText="1"/>
    </xf>
    <xf numFmtId="0" fontId="27" fillId="4" borderId="12" xfId="0" applyFont="1" applyFill="1" applyBorder="1" applyAlignment="1">
      <alignment horizontal="center" vertical="center" wrapText="1"/>
    </xf>
    <xf numFmtId="14" fontId="27" fillId="4" borderId="8" xfId="9" applyFont="1" applyFill="1" applyBorder="1" applyAlignment="1">
      <alignment horizontal="center" vertical="center" wrapText="1"/>
    </xf>
    <xf numFmtId="0" fontId="27" fillId="4" borderId="8" xfId="0" applyFont="1" applyFill="1" applyBorder="1" applyAlignment="1">
      <alignment horizontal="center" vertical="center" wrapText="1"/>
    </xf>
    <xf numFmtId="0" fontId="24" fillId="0" borderId="0" xfId="0" applyFont="1">
      <alignment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14" fontId="0" fillId="4" borderId="7" xfId="9" applyFont="1" applyFill="1" applyBorder="1" applyAlignment="1">
      <alignment horizontal="center" vertical="center" wrapText="1"/>
    </xf>
    <xf numFmtId="0" fontId="0" fillId="4" borderId="7" xfId="0" applyFill="1" applyBorder="1" applyAlignment="1">
      <alignment horizontal="center" vertical="center" wrapText="1"/>
    </xf>
    <xf numFmtId="14" fontId="0" fillId="4" borderId="5" xfId="9" applyFont="1" applyFill="1" applyBorder="1" applyAlignment="1">
      <alignment horizontal="center" vertical="center" wrapText="1"/>
    </xf>
    <xf numFmtId="0" fontId="0" fillId="4" borderId="5" xfId="0" applyFill="1" applyBorder="1" applyAlignment="1">
      <alignment horizontal="center" vertical="center" wrapText="1"/>
    </xf>
    <xf numFmtId="165" fontId="0" fillId="4" borderId="0" xfId="6" applyFont="1" applyFill="1" applyAlignment="1">
      <alignment horizontal="center" vertical="center"/>
    </xf>
    <xf numFmtId="14" fontId="0" fillId="4" borderId="0" xfId="9" applyFont="1" applyFill="1" applyAlignment="1">
      <alignment horizontal="center" vertical="center" wrapText="1"/>
    </xf>
    <xf numFmtId="0" fontId="0" fillId="4" borderId="0" xfId="0" applyFill="1" applyAlignment="1">
      <alignment horizontal="center" vertical="center" wrapText="1"/>
    </xf>
    <xf numFmtId="166" fontId="0" fillId="4" borderId="0" xfId="7" applyFont="1" applyFill="1" applyAlignment="1">
      <alignment horizontal="center" vertical="center" wrapText="1"/>
    </xf>
    <xf numFmtId="0" fontId="20" fillId="2" borderId="0" xfId="1" applyFont="1" applyFill="1" applyBorder="1" applyAlignment="1">
      <alignment horizontal="center" vertical="center"/>
    </xf>
    <xf numFmtId="0" fontId="22" fillId="6" borderId="0" xfId="2" applyFont="1" applyFill="1" applyBorder="1" applyAlignment="1">
      <alignment vertical="center"/>
    </xf>
    <xf numFmtId="0" fontId="23" fillId="6" borderId="0" xfId="2" applyFont="1" applyFill="1" applyBorder="1" applyAlignment="1">
      <alignment vertical="center"/>
    </xf>
    <xf numFmtId="0" fontId="0" fillId="3" borderId="0" xfId="0" applyFill="1" applyAlignment="1">
      <alignment horizontal="center" vertical="center" wrapText="1"/>
    </xf>
    <xf numFmtId="0" fontId="23" fillId="5" borderId="0" xfId="3" applyFont="1" applyFill="1" applyBorder="1" applyAlignment="1">
      <alignment horizontal="left" vertical="center"/>
    </xf>
    <xf numFmtId="0" fontId="23" fillId="5" borderId="0" xfId="4" applyFont="1" applyFill="1" applyBorder="1" applyAlignment="1">
      <alignment vertical="center"/>
    </xf>
    <xf numFmtId="165" fontId="18" fillId="4" borderId="7" xfId="6" applyFill="1" applyBorder="1" applyAlignment="1">
      <alignment horizontal="center" vertical="center"/>
    </xf>
    <xf numFmtId="165" fontId="18" fillId="4" borderId="5" xfId="6" applyFill="1" applyBorder="1" applyAlignment="1">
      <alignment horizontal="center" vertical="center"/>
    </xf>
    <xf numFmtId="166" fontId="18" fillId="4" borderId="5" xfId="7" applyFill="1" applyBorder="1" applyAlignment="1">
      <alignment horizontal="center" vertical="center" wrapText="1"/>
    </xf>
    <xf numFmtId="166" fontId="18" fillId="4" borderId="7" xfId="7" applyFill="1" applyBorder="1" applyAlignment="1">
      <alignment horizontal="center" vertical="center" wrapText="1"/>
    </xf>
    <xf numFmtId="165" fontId="18" fillId="4" borderId="12" xfId="6" applyFill="1" applyBorder="1" applyAlignment="1">
      <alignment horizontal="center" vertical="center"/>
    </xf>
    <xf numFmtId="165" fontId="18" fillId="4" borderId="8" xfId="6" applyFill="1" applyBorder="1" applyAlignment="1">
      <alignment horizontal="center" vertical="center"/>
    </xf>
    <xf numFmtId="165" fontId="18" fillId="4" borderId="12" xfId="6" applyFill="1" applyBorder="1" applyAlignment="1">
      <alignment horizontal="center" vertical="center" wrapText="1"/>
    </xf>
    <xf numFmtId="165" fontId="18" fillId="4" borderId="8" xfId="6" applyFill="1" applyBorder="1" applyAlignment="1">
      <alignment horizontal="center" vertical="center" wrapText="1"/>
    </xf>
    <xf numFmtId="166" fontId="18" fillId="4" borderId="12" xfId="7" applyFill="1" applyBorder="1" applyAlignment="1">
      <alignment horizontal="center" vertical="center" wrapText="1"/>
    </xf>
    <xf numFmtId="166" fontId="18" fillId="4" borderId="8" xfId="7" applyFill="1" applyBorder="1" applyAlignment="1">
      <alignment horizontal="center" vertical="center" wrapText="1"/>
    </xf>
  </cellXfs>
  <cellStyles count="49">
    <cellStyle name="20% no 1. izcēluma" xfId="26" builtinId="30" customBuiltin="1"/>
    <cellStyle name="20% no 2. izcēluma" xfId="30" builtinId="34" customBuiltin="1"/>
    <cellStyle name="20% no 3. izcēluma" xfId="34" builtinId="38" customBuiltin="1"/>
    <cellStyle name="20% no 4. izcēluma" xfId="38" builtinId="42" customBuiltin="1"/>
    <cellStyle name="20% no 5. izcēluma" xfId="42" builtinId="46" customBuiltin="1"/>
    <cellStyle name="20% no 6. izcēluma" xfId="46" builtinId="50" customBuiltin="1"/>
    <cellStyle name="40% no 1. izcēluma" xfId="27" builtinId="31" customBuiltin="1"/>
    <cellStyle name="40% no 2. izcēluma" xfId="31" builtinId="35" customBuiltin="1"/>
    <cellStyle name="40% no 3. izcēluma" xfId="35" builtinId="39" customBuiltin="1"/>
    <cellStyle name="40% no 4. izcēluma" xfId="39" builtinId="43" customBuiltin="1"/>
    <cellStyle name="40% no 5. izcēluma" xfId="43" builtinId="47" customBuiltin="1"/>
    <cellStyle name="40% no 6. izcēluma" xfId="47" builtinId="51" customBuiltin="1"/>
    <cellStyle name="60% no 1. izcēluma" xfId="28" builtinId="32" customBuiltin="1"/>
    <cellStyle name="60% no 2. izcēluma" xfId="32" builtinId="36" customBuiltin="1"/>
    <cellStyle name="60% no 3. izcēluma" xfId="36" builtinId="40" customBuiltin="1"/>
    <cellStyle name="60% no 4. izcēluma" xfId="40" builtinId="44" customBuiltin="1"/>
    <cellStyle name="60% no 5. izcēluma" xfId="44" builtinId="48" customBuiltin="1"/>
    <cellStyle name="60% no 6. izcēluma" xfId="48" builtinId="52" customBuiltin="1"/>
    <cellStyle name="Aprēķināšana" xfId="18" builtinId="22" customBuiltin="1"/>
    <cellStyle name="Brīdinājuma teksts" xfId="21" builtinId="11" customBuiltin="1"/>
    <cellStyle name="Datums" xfId="9" xr:uid="{00000000-0005-0000-0000-000002000000}"/>
    <cellStyle name="Hipersaite" xfId="5" builtinId="8" customBuiltin="1"/>
    <cellStyle name="Ievade" xfId="16" builtinId="20" customBuiltin="1"/>
    <cellStyle name="Izcēlums (1. veids)" xfId="25" builtinId="29" customBuiltin="1"/>
    <cellStyle name="Izcēlums (2. veids)" xfId="29" builtinId="33" customBuiltin="1"/>
    <cellStyle name="Izcēlums (3. veids)" xfId="33" builtinId="37" customBuiltin="1"/>
    <cellStyle name="Izcēlums (4. veids)" xfId="37" builtinId="41" customBuiltin="1"/>
    <cellStyle name="Izcēlums (5. veids)" xfId="41" builtinId="45" customBuiltin="1"/>
    <cellStyle name="Izcēlums (6. veids)" xfId="45" builtinId="49" customBuiltin="1"/>
    <cellStyle name="Izvade" xfId="17" builtinId="21" customBuiltin="1"/>
    <cellStyle name="Komats" xfId="6" builtinId="3" customBuiltin="1"/>
    <cellStyle name="Komats [0]" xfId="10" builtinId="6" customBuiltin="1"/>
    <cellStyle name="Kopsumma" xfId="24" builtinId="25" customBuiltin="1"/>
    <cellStyle name="Labs" xfId="13" builtinId="26" customBuiltin="1"/>
    <cellStyle name="Neitrāls" xfId="15" builtinId="28" customBuiltin="1"/>
    <cellStyle name="Nosaukums" xfId="12" builtinId="15" customBuiltin="1"/>
    <cellStyle name="Parasts" xfId="0" builtinId="0" customBuiltin="1"/>
    <cellStyle name="Paskaidrojošs teksts" xfId="23" builtinId="53" customBuiltin="1"/>
    <cellStyle name="Pārbaudes šūna" xfId="20" builtinId="23" customBuiltin="1"/>
    <cellStyle name="Piezīme" xfId="22" builtinId="10" customBuiltin="1"/>
    <cellStyle name="Procenti" xfId="8" builtinId="5" customBuiltin="1"/>
    <cellStyle name="Saistīta šūna" xfId="19" builtinId="24" customBuiltin="1"/>
    <cellStyle name="Slikts" xfId="14" builtinId="27" customBuiltin="1"/>
    <cellStyle name="Valūta" xfId="11" builtinId="4" customBuiltin="1"/>
    <cellStyle name="Valūta [0]" xfId="7" builtinId="7" customBuiltin="1"/>
    <cellStyle name="Virsraksts 1" xfId="1" builtinId="16" customBuiltin="1"/>
    <cellStyle name="Virsraksts 2" xfId="2" builtinId="17" customBuiltin="1"/>
    <cellStyle name="Virsraksts 3" xfId="3" builtinId="18" customBuiltin="1"/>
    <cellStyle name="Virsraksts 4" xfId="4" builtinId="19" customBuiltin="1"/>
  </cellStyles>
  <dxfs count="145">
    <dxf>
      <font>
        <strike val="0"/>
        <outline val="0"/>
        <shadow val="0"/>
        <u val="none"/>
        <vertAlign val="baseline"/>
        <sz val="11"/>
        <color theme="1" tint="-0.249977111117893"/>
        <name val="Calibri"/>
        <family val="2"/>
        <charset val="186"/>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Calibri"/>
        <family val="2"/>
        <charset val="186"/>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Calibri"/>
        <family val="2"/>
        <charset val="186"/>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Calibri"/>
        <family val="2"/>
        <charset val="186"/>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Calibri"/>
        <family val="2"/>
        <charset val="186"/>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Calibri"/>
        <family val="2"/>
        <charset val="186"/>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Calibri"/>
        <family val="2"/>
        <charset val="186"/>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Calibri"/>
        <family val="2"/>
        <charset val="186"/>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Calibri"/>
        <family val="2"/>
        <charset val="186"/>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Calibri"/>
        <family val="2"/>
        <charset val="186"/>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Calibri"/>
        <family val="2"/>
        <charset val="186"/>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Calibri"/>
        <family val="2"/>
        <charset val="186"/>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Calibri"/>
        <family val="2"/>
        <charset val="186"/>
        <scheme val="none"/>
      </font>
      <numFmt numFmtId="19" formatCode="dd/mm/yyyy"/>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Calibri"/>
        <family val="2"/>
        <charset val="186"/>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alignment horizontal="center" vertical="center" textRotation="0" wrapText="0"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Calibri"/>
        <family val="2"/>
        <charset val="186"/>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border>
        <top style="thin">
          <color theme="7" tint="0.39994506668294322"/>
        </top>
      </border>
    </dxf>
    <dxf>
      <border>
        <bottom style="thin">
          <color rgb="FF2F2F2F"/>
        </bottom>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name val="Calibri"/>
        <family val="2"/>
        <charset val="186"/>
        <scheme val="none"/>
      </font>
    </dxf>
    <dxf>
      <font>
        <strike val="0"/>
        <outline val="0"/>
        <shadow val="0"/>
        <u val="none"/>
        <vertAlign val="baseline"/>
        <sz val="11"/>
        <color theme="1" tint="-0.249977111117893"/>
        <name val="Calibri"/>
        <family val="2"/>
        <charset val="186"/>
        <scheme val="none"/>
      </font>
      <alignment horizontal="center" vertical="center" textRotation="0" indent="0" justifyLastLine="0" shrinkToFit="0"/>
    </dxf>
    <dxf>
      <font>
        <strike val="0"/>
        <outline val="0"/>
        <shadow val="0"/>
        <u val="none"/>
        <vertAlign val="baseline"/>
        <sz val="12"/>
        <color theme="0"/>
        <name val="Calibri"/>
        <family val="2"/>
        <charset val="186"/>
        <scheme val="none"/>
      </font>
      <fill>
        <patternFill patternType="solid">
          <fgColor indexed="64"/>
          <bgColor rgb="FF002060"/>
        </patternFill>
      </fill>
      <alignment horizontal="center" vertical="center" textRotation="0" indent="0" justifyLastLine="0" shrinkToFit="0"/>
      <border diagonalUp="0" diagonalDown="0" outline="0">
        <left/>
        <right/>
        <top/>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Calibri"/>
        <family val="2"/>
        <charset val="186"/>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Calibri"/>
        <family val="2"/>
        <charset val="186"/>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Calibri"/>
        <family val="2"/>
        <charset val="186"/>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Calibri"/>
        <family val="2"/>
        <charset val="186"/>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Calibri"/>
        <family val="2"/>
        <charset val="186"/>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name val="Calibri"/>
        <family val="2"/>
        <charset val="186"/>
        <scheme val="none"/>
      </font>
    </dxf>
    <dxf>
      <font>
        <strike val="0"/>
        <outline val="0"/>
        <shadow val="0"/>
        <u val="none"/>
        <vertAlign val="baseline"/>
        <sz val="11"/>
        <color theme="1" tint="-0.24994659260841701"/>
        <name val="Calibri"/>
        <family val="2"/>
        <charset val="186"/>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Calibri"/>
        <family val="2"/>
        <charset val="186"/>
        <scheme val="none"/>
      </font>
      <fill>
        <patternFill patternType="solid">
          <fgColor indexed="64"/>
          <bgColor rgb="FF002060"/>
        </patternFill>
      </fill>
      <alignment horizontal="center" vertical="center" textRotation="0" indent="0" justifyLastLine="0" shrinkToFit="0"/>
      <border diagonalUp="0" diagonalDown="0" outline="0">
        <left/>
        <right/>
        <top/>
        <bottom/>
      </border>
    </dxf>
    <dxf>
      <font>
        <b val="0"/>
        <i val="0"/>
        <strike val="0"/>
        <condense val="0"/>
        <extend val="0"/>
        <outline val="0"/>
        <shadow val="0"/>
        <u val="none"/>
        <vertAlign val="baseline"/>
        <sz val="11"/>
        <color theme="1" tint="-0.24994659260841701"/>
        <name val="Calibri"/>
        <family val="2"/>
        <charset val="186"/>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numFmt numFmtId="166" formatCode="#,##0.00\ [$EUR];\-#,##0.00\ [$EUR]"/>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numFmt numFmtId="166" formatCode="#,##0.00\ [$EUR];\-#,##0.00\ [$EUR]"/>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186"/>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186"/>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34998626667073579"/>
        </top>
      </border>
    </dxf>
    <dxf>
      <font>
        <strike val="0"/>
        <outline val="0"/>
        <shadow val="0"/>
        <u val="none"/>
        <vertAlign val="baseline"/>
        <sz val="11"/>
        <color theme="1" tint="-0.24994659260841701"/>
        <name val="Calibri"/>
        <family val="2"/>
        <charset val="186"/>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Calibri"/>
        <family val="2"/>
        <charset val="186"/>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Calibri"/>
        <family val="2"/>
        <charset val="186"/>
        <scheme val="none"/>
      </font>
      <fill>
        <patternFill patternType="solid">
          <fgColor indexed="64"/>
          <bgColor rgb="FF002060"/>
        </patternFill>
      </fill>
      <alignment horizontal="center" vertical="center" textRotation="0" indent="0" justifyLastLine="0" shrinkToFit="0"/>
      <border diagonalUp="0" diagonalDown="0" outline="0">
        <left/>
        <right/>
        <top/>
        <bottom/>
      </border>
    </dxf>
    <dxf>
      <font>
        <b val="0"/>
        <i val="0"/>
        <strike val="0"/>
        <condense val="0"/>
        <extend val="0"/>
        <outline val="0"/>
        <shadow val="0"/>
        <u val="none"/>
        <vertAlign val="baseline"/>
        <sz val="12"/>
        <color theme="1" tint="-0.24994659260841701"/>
        <name val="Calibri"/>
        <family val="2"/>
        <charset val="186"/>
        <scheme val="none"/>
      </font>
      <numFmt numFmtId="14" formatCode="0.00%"/>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vertAlign val="baseline"/>
        <name val="Calibri"/>
        <family val="2"/>
        <charset val="186"/>
        <scheme val="none"/>
      </font>
    </dxf>
    <dxf>
      <font>
        <b val="0"/>
        <i val="0"/>
        <strike val="0"/>
        <condense val="0"/>
        <extend val="0"/>
        <outline val="0"/>
        <shadow val="0"/>
        <u val="none"/>
        <vertAlign val="baseline"/>
        <sz val="12"/>
        <color theme="1" tint="-0.24994659260841701"/>
        <name val="Calibri"/>
        <family val="2"/>
        <charset val="186"/>
        <scheme val="none"/>
      </font>
      <numFmt numFmtId="167" formatCode="#,##0.00\ &quot;€&quo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vertAlign val="baseline"/>
        <name val="Calibri"/>
        <family val="2"/>
        <charset val="186"/>
        <scheme val="none"/>
      </font>
      <numFmt numFmtId="166" formatCode="#,##0.00\ [$EUR];\-#,##0.00\ [$EUR]"/>
    </dxf>
    <dxf>
      <font>
        <b val="0"/>
        <i val="0"/>
        <strike val="0"/>
        <condense val="0"/>
        <extend val="0"/>
        <outline val="0"/>
        <shadow val="0"/>
        <u val="none"/>
        <vertAlign val="baseline"/>
        <sz val="12"/>
        <color theme="1" tint="-0.24994659260841701"/>
        <name val="Calibri"/>
        <family val="2"/>
        <charset val="186"/>
        <scheme val="none"/>
      </font>
      <numFmt numFmtId="167" formatCode="#,##0.00\ &quot;€&quo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vertAlign val="baseline"/>
        <name val="Calibri"/>
        <family val="2"/>
        <charset val="186"/>
        <scheme val="none"/>
      </font>
      <numFmt numFmtId="166" formatCode="#,##0.00\ [$EUR];\-#,##0.00\ [$EUR]"/>
    </dxf>
    <dxf>
      <font>
        <b val="0"/>
        <i val="0"/>
        <strike val="0"/>
        <condense val="0"/>
        <extend val="0"/>
        <outline val="0"/>
        <shadow val="0"/>
        <u val="none"/>
        <vertAlign val="baseline"/>
        <sz val="12"/>
        <color theme="1" tint="-0.24994659260841701"/>
        <name val="Calibri"/>
        <family val="2"/>
        <charset val="186"/>
        <scheme val="none"/>
      </font>
      <numFmt numFmtId="167" formatCode="#,##0.00\ &quot;€&quo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vertAlign val="baseline"/>
        <name val="Calibri"/>
        <family val="2"/>
        <charset val="186"/>
        <scheme val="none"/>
      </font>
      <numFmt numFmtId="166" formatCode="#,##0.00\ [$EUR];\-#,##0.00\ [$EUR]"/>
    </dxf>
    <dxf>
      <font>
        <b val="0"/>
        <i val="0"/>
        <strike val="0"/>
        <condense val="0"/>
        <extend val="0"/>
        <outline val="0"/>
        <shadow val="0"/>
        <u val="none"/>
        <vertAlign val="baseline"/>
        <sz val="12"/>
        <color theme="1" tint="-0.24994659260841701"/>
        <name val="Calibri"/>
        <family val="2"/>
        <charset val="186"/>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vertAlign val="baseline"/>
        <name val="Calibri"/>
        <family val="2"/>
        <charset val="186"/>
        <scheme val="none"/>
      </font>
    </dxf>
    <dxf>
      <font>
        <b val="0"/>
        <i val="0"/>
        <strike val="0"/>
        <condense val="0"/>
        <extend val="0"/>
        <outline val="0"/>
        <shadow val="0"/>
        <u val="none"/>
        <vertAlign val="baseline"/>
        <sz val="12"/>
        <color theme="1" tint="-0.24994659260841701"/>
        <name val="Calibri"/>
        <family val="2"/>
        <charset val="186"/>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vertAlign val="baseline"/>
        <name val="Calibri"/>
        <family val="2"/>
        <charset val="186"/>
        <scheme val="none"/>
      </font>
      <numFmt numFmtId="165" formatCode="0_ ;\-0\ "/>
    </dxf>
    <dxf>
      <border>
        <top style="thin">
          <color theme="0" tint="-0.14996795556505021"/>
        </top>
      </border>
    </dxf>
    <dxf>
      <font>
        <b val="0"/>
        <i val="0"/>
        <strike val="0"/>
        <outline val="0"/>
        <shadow val="0"/>
        <u val="none"/>
        <vertAlign val="baseline"/>
        <sz val="12"/>
        <color theme="1" tint="-0.24994659260841701"/>
        <name val="Calibri"/>
        <family val="2"/>
        <charset val="186"/>
        <scheme val="none"/>
      </font>
      <fill>
        <patternFill patternType="none">
          <fgColor indexed="64"/>
          <bgColor auto="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Calibri"/>
        <family val="2"/>
        <charset val="186"/>
        <scheme val="none"/>
      </font>
      <fill>
        <patternFill patternType="none">
          <fgColor indexed="64"/>
          <bgColor auto="1"/>
        </patternFill>
      </fill>
    </dxf>
    <dxf>
      <border>
        <bottom style="thin">
          <color rgb="FF2F2F2F"/>
        </bottom>
      </border>
    </dxf>
    <dxf>
      <font>
        <b val="0"/>
        <i val="0"/>
        <strike val="0"/>
        <outline val="0"/>
        <shadow val="0"/>
        <u val="none"/>
        <vertAlign val="baseline"/>
        <sz val="12"/>
        <color theme="1" tint="-0.24994659260841701"/>
        <name val="Calibri"/>
        <family val="2"/>
        <charset val="186"/>
        <scheme val="none"/>
      </font>
      <fill>
        <patternFill patternType="none">
          <fgColor indexed="64"/>
          <bgColor auto="1"/>
        </patternFill>
      </fill>
      <border diagonalUp="0" diagonalDown="0" outline="0">
        <left/>
        <right/>
        <top/>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border>
        <left style="thin">
          <color theme="9"/>
        </left>
      </border>
    </dxf>
    <dxf>
      <border>
        <left style="thin">
          <color theme="9"/>
        </left>
      </border>
    </dxf>
    <dxf>
      <fill>
        <patternFill>
          <bgColor rgb="FFF2F2F2"/>
        </patternFill>
      </fill>
      <border>
        <top style="thin">
          <color theme="9"/>
        </top>
      </border>
    </dxf>
    <dxf>
      <border>
        <top style="thin">
          <color theme="9"/>
        </top>
      </border>
    </dxf>
    <dxf>
      <font>
        <b/>
        <color theme="1"/>
      </font>
    </dxf>
    <dxf>
      <font>
        <b/>
        <color theme="1"/>
      </font>
    </dxf>
    <dxf>
      <font>
        <b/>
        <i val="0"/>
        <color rgb="FF3F3F3F"/>
      </font>
      <fill>
        <patternFill>
          <bgColor rgb="FFD9D9D9"/>
        </patternFill>
      </fill>
      <border>
        <top style="double">
          <color theme="9"/>
        </top>
      </border>
    </dxf>
    <dxf>
      <font>
        <b/>
        <i val="0"/>
        <color rgb="FFF2F2F2"/>
      </font>
      <fill>
        <patternFill patternType="solid">
          <fgColor theme="9"/>
          <bgColor rgb="FF002060"/>
        </patternFill>
      </fill>
    </dxf>
    <dxf>
      <font>
        <color theme="1"/>
      </font>
      <border>
        <left style="thin">
          <color theme="9"/>
        </left>
        <right style="thin">
          <color theme="9"/>
        </right>
        <top style="thin">
          <color theme="9"/>
        </top>
        <bottom style="thin">
          <color theme="9"/>
        </bottom>
      </border>
    </dxf>
  </dxfs>
  <tableStyles count="8" defaultTableStyle="TableStyleMedium2" defaultPivotStyle="PivotStyleLight16">
    <tableStyle name="Budžets no gada sākuma" pivot="0" count="9" xr9:uid="{00000000-0011-0000-FFFF-FFFF07000000}">
      <tableStyleElement type="wholeTable" dxfId="144"/>
      <tableStyleElement type="headerRow" dxfId="143"/>
      <tableStyleElement type="totalRow" dxfId="142"/>
      <tableStyleElement type="firstColumn" dxfId="141"/>
      <tableStyleElement type="lastColumn" dxfId="140"/>
      <tableStyleElement type="firstRowStripe" dxfId="139"/>
      <tableStyleElement type="secondRowStripe" dxfId="138"/>
      <tableStyleElement type="firstColumnStripe" dxfId="137"/>
      <tableStyleElement type="secondColumnStripe" dxfId="136"/>
    </tableStyle>
    <tableStyle name="Detalizēti izdevumi" pivot="0" count="7" xr9:uid="{00000000-0011-0000-FFFF-FFFF01000000}">
      <tableStyleElement type="wholeTable" dxfId="135"/>
      <tableStyleElement type="headerRow" dxfId="134"/>
      <tableStyleElement type="totalRow" dxfId="133"/>
      <tableStyleElement type="firstColumn" dxfId="132"/>
      <tableStyleElement type="lastColumn" dxfId="131"/>
      <tableStyleElement type="firstRowStripe" dxfId="130"/>
      <tableStyleElement type="firstColumnStripe" dxfId="129"/>
    </tableStyle>
    <tableStyle name="Labdarība un sponsorēšana" pivot="0" count="7" xr9:uid="{00000000-0011-0000-FFFF-FFFF00000000}">
      <tableStyleElement type="wholeTable" dxfId="128"/>
      <tableStyleElement type="headerRow" dxfId="127"/>
      <tableStyleElement type="totalRow" dxfId="126"/>
      <tableStyleElement type="firstColumn" dxfId="125"/>
      <tableStyleElement type="lastColumn" dxfId="124"/>
      <tableStyleElement type="firstRowStripe" dxfId="123"/>
      <tableStyleElement type="firstColumnStripe" dxfId="122"/>
    </tableStyle>
    <tableStyle name="Mēneša izdevumu kopsavilkums" pivot="0" count="9" xr9:uid="{00000000-0011-0000-FFFF-FFFF02000000}">
      <tableStyleElement type="wholeTable" dxfId="121"/>
      <tableStyleElement type="headerRow" dxfId="120"/>
      <tableStyleElement type="totalRow" dxfId="119"/>
      <tableStyleElement type="firstColumn" dxfId="118"/>
      <tableStyleElement type="lastColumn" dxfId="117"/>
      <tableStyleElement type="firstRowStripe" dxfId="116"/>
      <tableStyleElement type="secondRowStripe" dxfId="115"/>
      <tableStyleElement type="firstColumnStripe" dxfId="114"/>
      <tableStyleElement type="secondColumnStripe" dxfId="113"/>
    </tableStyle>
    <tableStyle name="Slicer Charitables &amp; Sponsorships" pivot="0" table="0" count="10" xr9:uid="{00000000-0011-0000-FFFF-FFFF03000000}">
      <tableStyleElement type="wholeTable" dxfId="112"/>
      <tableStyleElement type="headerRow" dxfId="111"/>
    </tableStyle>
    <tableStyle name="Slicer Itemized Expenses" pivot="0" table="0" count="10" xr9:uid="{00000000-0011-0000-FFFF-FFFF04000000}">
      <tableStyleElement type="wholeTable" dxfId="110"/>
      <tableStyleElement type="headerRow" dxfId="109"/>
    </tableStyle>
    <tableStyle name="Slicer Monthly Expenses Summary" pivot="0" table="0" count="10" xr9:uid="{00000000-0011-0000-FFFF-FFFF05000000}">
      <tableStyleElement type="wholeTable" dxfId="108"/>
      <tableStyleElement type="headerRow" dxfId="107"/>
    </tableStyle>
    <tableStyle name="SlicerStyleDark4 2" pivot="0" table="0" count="10" xr9:uid="{00000000-0011-0000-FFFF-FFFF06000000}">
      <tableStyleElement type="wholeTable" dxfId="106"/>
      <tableStyleElement type="headerRow" dxfId="105"/>
    </tableStyle>
  </tableStyles>
  <colors>
    <mruColors>
      <color rgb="FFF2F2F2"/>
      <color rgb="FF002060"/>
      <color rgb="FF3F3F3F"/>
      <color rgb="FFD9D9D9"/>
      <color rgb="FF2F2F2F"/>
      <color rgb="FFDE684D"/>
      <color rgb="FFDB684D"/>
      <color rgb="FFD6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M&#274;NE&#352;A IZDEVUMU KOPSAVILKUMS'!A1"/></Relationships>
</file>

<file path=xl/drawings/_rels/drawing2.xml.rels><?xml version="1.0" encoding="UTF-8" standalone="yes"?>
<Relationships xmlns="http://schemas.openxmlformats.org/package/2006/relationships"><Relationship Id="rId3" Type="http://schemas.openxmlformats.org/officeDocument/2006/relationships/hyperlink" Target="#'DETALIZ&#274;TI IZDEVUMI'!A1"/><Relationship Id="rId2" Type="http://schemas.openxmlformats.org/officeDocument/2006/relationships/hyperlink" Target="#'BUD&#381;ETS NO GADA S&#256;KUMA'!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LABDAR&#298;BA UN SPONSOR&#274;&#352;ANA'!A1"/><Relationship Id="rId1" Type="http://schemas.openxmlformats.org/officeDocument/2006/relationships/hyperlink" Target="#'M&#274;NE&#352;A IZDEVUMU KOPSAVILKUMS'!A1"/></Relationships>
</file>

<file path=xl/drawings/_rels/drawing4.xml.rels><?xml version="1.0" encoding="UTF-8" standalone="yes"?>
<Relationships xmlns="http://schemas.openxmlformats.org/package/2006/relationships"><Relationship Id="rId1" Type="http://schemas.openxmlformats.org/officeDocument/2006/relationships/hyperlink" Target="#'DETALIZ&#274;TI IZDEVUMI'!A1"/></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167640</xdr:rowOff>
    </xdr:from>
    <xdr:to>
      <xdr:col>2</xdr:col>
      <xdr:colOff>936000</xdr:colOff>
      <xdr:row>0</xdr:row>
      <xdr:rowOff>441960</xdr:rowOff>
    </xdr:to>
    <xdr:sp macro="" textlink="">
      <xdr:nvSpPr>
        <xdr:cNvPr id="4" name="Bultiņa pa labi 1" descr="Labās puses navigācijas poga">
          <a:hlinkClick xmlns:r="http://schemas.openxmlformats.org/officeDocument/2006/relationships" r:id="rId1" tooltip="Atlasiet, lai pārietu uz mēneša izdevumu kopsavilkuma darblapu"/>
          <a:extLst>
            <a:ext uri="{FF2B5EF4-FFF2-40B4-BE49-F238E27FC236}">
              <a16:creationId xmlns:a16="http://schemas.microsoft.com/office/drawing/2014/main" id="{A2F25B9E-1F9C-4FA0-9FF6-E8F206FC0CA1}"/>
            </a:ext>
          </a:extLst>
        </xdr:cNvPr>
        <xdr:cNvSpPr/>
      </xdr:nvSpPr>
      <xdr:spPr>
        <a:xfrm>
          <a:off x="1143000" y="167640"/>
          <a:ext cx="93600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v" sz="1100">
              <a:solidFill>
                <a:schemeClr val="bg1"/>
              </a:solidFill>
              <a:latin typeface="Gill Sans MT" panose="020B0502020104020203" pitchFamily="34" charset="0"/>
            </a:rPr>
            <a:t>TĀLĀK</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xdr:row>
      <xdr:rowOff>19051</xdr:rowOff>
    </xdr:from>
    <xdr:to>
      <xdr:col>17</xdr:col>
      <xdr:colOff>9525</xdr:colOff>
      <xdr:row>3</xdr:row>
      <xdr:rowOff>431800</xdr:rowOff>
    </xdr:to>
    <mc:AlternateContent xmlns:mc="http://schemas.openxmlformats.org/markup-compatibility/2006" xmlns:sle15="http://schemas.microsoft.com/office/drawing/2012/slicer">
      <mc:Choice Requires="sle15">
        <xdr:graphicFrame macro="">
          <xdr:nvGraphicFramePr>
            <xdr:cNvPr id="3" name="Konta nosaukums" descr="Filtrējiet mēneša izdevumu kopsavilkumu pēc konta nosaukuma lauka">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Konta nosaukums"/>
            </a:graphicData>
          </a:graphic>
        </xdr:graphicFrame>
      </mc:Choice>
      <mc:Fallback xmlns="">
        <xdr:sp macro="" textlink="">
          <xdr:nvSpPr>
            <xdr:cNvPr id="2" name="Taisnstūris 1"/>
            <xdr:cNvSpPr>
              <a:spLocks noTextEdit="1"/>
            </xdr:cNvSpPr>
          </xdr:nvSpPr>
          <xdr:spPr>
            <a:xfrm>
              <a:off x="190500" y="1974851"/>
              <a:ext cx="15735300" cy="704849"/>
            </a:xfrm>
            <a:prstGeom prst="rect">
              <a:avLst/>
            </a:prstGeom>
            <a:solidFill>
              <a:schemeClr val="bg1">
                <a:lumMod val="95000"/>
              </a:schemeClr>
            </a:solidFill>
            <a:ln w="1">
              <a:noFill/>
            </a:ln>
          </xdr:spPr>
          <xdr:txBody>
            <a:bodyPr vertOverflow="clip" horzOverflow="clip" anchor="ctr" rtlCol="false"/>
            <a:lstStyle/>
            <a:p>
              <a:pPr rtl="false"/>
              <a:r>
                <a:rPr lang="lv" sz="1100" i="0">
                  <a:solidFill>
                    <a:schemeClr val="tx1">
                      <a:lumMod val="75000"/>
                    </a:schemeClr>
                  </a:solidFill>
                  <a:latin typeface="Gill Sans MT" charset="0"/>
                  <a:ea typeface="Gill Sans MT" charset="0"/>
                  <a:cs typeface="Gill Sans MT" charset="0"/>
                </a:rPr>
                <a:t>Šī forma attēlo tabulas datu griezumu. Tabulas datu griezumi tiek atbalstīti programmā Excel un jaunākās versijās.
Ja forma tika modificēta vecākā Excel versijā vai darbgrāmata ir saglabāta programmā Excel 2007 vai vecākā versijā, datu griezumu nevar izmantot.</a:t>
              </a:r>
            </a:p>
          </xdr:txBody>
        </xdr:sp>
      </mc:Fallback>
    </mc:AlternateContent>
    <xdr:clientData/>
  </xdr:twoCellAnchor>
  <xdr:twoCellAnchor editAs="oneCell">
    <xdr:from>
      <xdr:col>7</xdr:col>
      <xdr:colOff>644009</xdr:colOff>
      <xdr:row>1</xdr:row>
      <xdr:rowOff>12700</xdr:rowOff>
    </xdr:from>
    <xdr:to>
      <xdr:col>16</xdr:col>
      <xdr:colOff>587460</xdr:colOff>
      <xdr:row>2</xdr:row>
      <xdr:rowOff>12700</xdr:rowOff>
    </xdr:to>
    <xdr:pic>
      <xdr:nvPicPr>
        <xdr:cNvPr id="8" name="Attēls 7" descr="pirksti, kas norāda uz papīra lapu ar joslu diagrammu un līniju diagrammu">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6873359" y="555625"/>
          <a:ext cx="8173051" cy="1943100"/>
        </a:xfrm>
        <a:prstGeom prst="rect">
          <a:avLst/>
        </a:prstGeom>
      </xdr:spPr>
    </xdr:pic>
    <xdr:clientData/>
  </xdr:twoCellAnchor>
  <xdr:twoCellAnchor editAs="oneCell">
    <xdr:from>
      <xdr:col>1</xdr:col>
      <xdr:colOff>0</xdr:colOff>
      <xdr:row>0</xdr:row>
      <xdr:rowOff>167640</xdr:rowOff>
    </xdr:from>
    <xdr:to>
      <xdr:col>1</xdr:col>
      <xdr:colOff>936000</xdr:colOff>
      <xdr:row>0</xdr:row>
      <xdr:rowOff>441960</xdr:rowOff>
    </xdr:to>
    <xdr:sp macro="" textlink="">
      <xdr:nvSpPr>
        <xdr:cNvPr id="6" name="Bultiņa pa kreisi 4" descr="Kreisās puses navigācijas poga">
          <a:hlinkClick xmlns:r="http://schemas.openxmlformats.org/officeDocument/2006/relationships" r:id="rId2" tooltip="Atlasiet, lai pārietu uz budžeta kopsavilkumu no gada sākuma"/>
          <a:extLst>
            <a:ext uri="{FF2B5EF4-FFF2-40B4-BE49-F238E27FC236}">
              <a16:creationId xmlns:a16="http://schemas.microsoft.com/office/drawing/2014/main" id="{E95A5DF3-CD0F-493D-A7FC-4C7CD2BE6987}"/>
            </a:ext>
          </a:extLst>
        </xdr:cNvPr>
        <xdr:cNvSpPr/>
      </xdr:nvSpPr>
      <xdr:spPr>
        <a:xfrm>
          <a:off x="200025" y="167640"/>
          <a:ext cx="93600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v" sz="1100">
              <a:solidFill>
                <a:schemeClr val="bg1"/>
              </a:solidFill>
              <a:latin typeface="Calibri" panose="020F0502020204030204" pitchFamily="34" charset="0"/>
              <a:cs typeface="Calibri" panose="020F0502020204030204" pitchFamily="34" charset="0"/>
            </a:rPr>
            <a:t>ATPAKAĻ</a:t>
          </a:r>
        </a:p>
      </xdr:txBody>
    </xdr:sp>
    <xdr:clientData fPrintsWithSheet="0"/>
  </xdr:twoCellAnchor>
  <xdr:twoCellAnchor editAs="oneCell">
    <xdr:from>
      <xdr:col>2</xdr:col>
      <xdr:colOff>0</xdr:colOff>
      <xdr:row>0</xdr:row>
      <xdr:rowOff>167640</xdr:rowOff>
    </xdr:from>
    <xdr:to>
      <xdr:col>2</xdr:col>
      <xdr:colOff>936000</xdr:colOff>
      <xdr:row>0</xdr:row>
      <xdr:rowOff>441960</xdr:rowOff>
    </xdr:to>
    <xdr:sp macro="" textlink="">
      <xdr:nvSpPr>
        <xdr:cNvPr id="7" name="Bultiņa pa labi 3" descr="Labās puses navigācijas poga">
          <a:hlinkClick xmlns:r="http://schemas.openxmlformats.org/officeDocument/2006/relationships" r:id="rId3" tooltip="Atlasiet, lai pārietu uz detalizēto izdevumu darblapu"/>
          <a:extLst>
            <a:ext uri="{FF2B5EF4-FFF2-40B4-BE49-F238E27FC236}">
              <a16:creationId xmlns:a16="http://schemas.microsoft.com/office/drawing/2014/main" id="{905DABCC-166E-4E40-ABFD-B9AB1276B6E2}"/>
            </a:ext>
          </a:extLst>
        </xdr:cNvPr>
        <xdr:cNvSpPr/>
      </xdr:nvSpPr>
      <xdr:spPr>
        <a:xfrm>
          <a:off x="1143000" y="167640"/>
          <a:ext cx="93600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v" sz="1100">
              <a:solidFill>
                <a:schemeClr val="bg1"/>
              </a:solidFill>
              <a:latin typeface="Calibri" panose="020F0502020204030204" pitchFamily="34" charset="0"/>
              <a:cs typeface="Calibri" panose="020F0502020204030204" pitchFamily="34" charset="0"/>
            </a:rPr>
            <a:t>TĀLĀK</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936000</xdr:colOff>
      <xdr:row>0</xdr:row>
      <xdr:rowOff>438150</xdr:rowOff>
    </xdr:to>
    <xdr:sp macro="" textlink="">
      <xdr:nvSpPr>
        <xdr:cNvPr id="6" name="Bultiņa pa kreisi 8" descr="Kreisās puses navigācijas poga">
          <a:hlinkClick xmlns:r="http://schemas.openxmlformats.org/officeDocument/2006/relationships" r:id="rId1" tooltip="Atlasiet, lai pārietu uz mēneša izdevumu kopsavilkuma darblapu"/>
          <a:extLst>
            <a:ext uri="{FF2B5EF4-FFF2-40B4-BE49-F238E27FC236}">
              <a16:creationId xmlns:a16="http://schemas.microsoft.com/office/drawing/2014/main" id="{C73DCBEF-D9FA-437D-96E6-AA3A4598F772}"/>
            </a:ext>
          </a:extLst>
        </xdr:cNvPr>
        <xdr:cNvSpPr/>
      </xdr:nvSpPr>
      <xdr:spPr>
        <a:xfrm>
          <a:off x="200025" y="163830"/>
          <a:ext cx="93600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v" sz="1100">
              <a:solidFill>
                <a:schemeClr val="bg1"/>
              </a:solidFill>
              <a:latin typeface="Calibri" panose="020F0502020204030204" pitchFamily="34" charset="0"/>
              <a:cs typeface="Calibri" panose="020F0502020204030204" pitchFamily="34" charset="0"/>
            </a:rPr>
            <a:t>ATPAKAĻ</a:t>
          </a:r>
        </a:p>
      </xdr:txBody>
    </xdr:sp>
    <xdr:clientData fPrintsWithSheet="0"/>
  </xdr:twoCellAnchor>
  <xdr:twoCellAnchor editAs="oneCell">
    <xdr:from>
      <xdr:col>2</xdr:col>
      <xdr:colOff>0</xdr:colOff>
      <xdr:row>0</xdr:row>
      <xdr:rowOff>163830</xdr:rowOff>
    </xdr:from>
    <xdr:to>
      <xdr:col>3</xdr:col>
      <xdr:colOff>50175</xdr:colOff>
      <xdr:row>0</xdr:row>
      <xdr:rowOff>438150</xdr:rowOff>
    </xdr:to>
    <xdr:sp macro="" textlink="">
      <xdr:nvSpPr>
        <xdr:cNvPr id="7" name="Bultiņa pa labi 7" descr="Labās puses navigācijas poga">
          <a:hlinkClick xmlns:r="http://schemas.openxmlformats.org/officeDocument/2006/relationships" r:id="rId2" tooltip="Atlasiet, lai pārietu uz labdarības un sponsorēšanas darblapu"/>
          <a:extLst>
            <a:ext uri="{FF2B5EF4-FFF2-40B4-BE49-F238E27FC236}">
              <a16:creationId xmlns:a16="http://schemas.microsoft.com/office/drawing/2014/main" id="{97F0CB6F-94CE-461E-AB25-E2B12DF600B2}"/>
            </a:ext>
          </a:extLst>
        </xdr:cNvPr>
        <xdr:cNvSpPr/>
      </xdr:nvSpPr>
      <xdr:spPr>
        <a:xfrm>
          <a:off x="1143000" y="163830"/>
          <a:ext cx="93600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v" sz="1100">
              <a:solidFill>
                <a:schemeClr val="bg1"/>
              </a:solidFill>
              <a:latin typeface="Calibri" panose="020F0502020204030204" pitchFamily="34" charset="0"/>
              <a:cs typeface="Calibri" panose="020F0502020204030204" pitchFamily="34" charset="0"/>
            </a:rPr>
            <a:t>TĀLĀK</a:t>
          </a:r>
        </a:p>
      </xdr:txBody>
    </xdr:sp>
    <xdr:clientData fPrintsWithSheet="0"/>
  </xdr:twoCellAnchor>
  <xdr:twoCellAnchor editAs="absolute">
    <xdr:from>
      <xdr:col>1</xdr:col>
      <xdr:colOff>15240</xdr:colOff>
      <xdr:row>2</xdr:row>
      <xdr:rowOff>7620</xdr:rowOff>
    </xdr:from>
    <xdr:to>
      <xdr:col>6</xdr:col>
      <xdr:colOff>38100</xdr:colOff>
      <xdr:row>2</xdr:row>
      <xdr:rowOff>1043940</xdr:rowOff>
    </xdr:to>
    <mc:AlternateContent xmlns:mc="http://schemas.openxmlformats.org/markup-compatibility/2006" xmlns:sle15="http://schemas.microsoft.com/office/drawing/2012/slicer">
      <mc:Choice Requires="sle15">
        <xdr:graphicFrame macro="">
          <xdr:nvGraphicFramePr>
            <xdr:cNvPr id="2" name="Pieprasīja">
              <a:extLst>
                <a:ext uri="{FF2B5EF4-FFF2-40B4-BE49-F238E27FC236}">
                  <a16:creationId xmlns:a16="http://schemas.microsoft.com/office/drawing/2014/main"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Pieprasīja"/>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rtlCol="false"/>
            <a:lstStyle/>
            <a:p>
              <a:pPr rtl="false"/>
              <a:r>
                <a:rPr lang="lv" sz="1100"/>
                <a:t>Šī forma attēlo tabulas datu griezumu. Tabulas datu griezumi šajā Excel versijā netiek atbalstīti.
Ja forma tika modificēta vecākā Excel versijā vai darbgrāmata ir saglabāta programmā Excel 2007 vai vecākā versijā, datu griezumu nevar izmantot.</a:t>
              </a:r>
            </a:p>
          </xdr:txBody>
        </xdr:sp>
      </mc:Fallback>
    </mc:AlternateContent>
    <xdr:clientData/>
  </xdr:twoCellAnchor>
  <xdr:twoCellAnchor editAs="absolute">
    <xdr:from>
      <xdr:col>6</xdr:col>
      <xdr:colOff>47625</xdr:colOff>
      <xdr:row>2</xdr:row>
      <xdr:rowOff>0</xdr:rowOff>
    </xdr:from>
    <xdr:to>
      <xdr:col>9</xdr:col>
      <xdr:colOff>1028700</xdr:colOff>
      <xdr:row>2</xdr:row>
      <xdr:rowOff>1051559</xdr:rowOff>
    </xdr:to>
    <mc:AlternateContent xmlns:mc="http://schemas.openxmlformats.org/markup-compatibility/2006" xmlns:sle15="http://schemas.microsoft.com/office/drawing/2012/slicer">
      <mc:Choice Requires="sle15">
        <xdr:graphicFrame macro="">
          <xdr:nvGraphicFramePr>
            <xdr:cNvPr id="3" name="Naudas saņēmējs">
              <a:extLst>
                <a:ext uri="{FF2B5EF4-FFF2-40B4-BE49-F238E27FC236}">
                  <a16:creationId xmlns:a16="http://schemas.microsoft.com/office/drawing/2014/main"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Naudas saņēmējs"/>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rtlCol="false"/>
            <a:lstStyle/>
            <a:p>
              <a:pPr rtl="false"/>
              <a:r>
                <a:rPr lang="lv" sz="1100"/>
                <a:t>Šī forma attēlo tabulas datu griezumu. Tabulas datu griezumi šajā Excel versijā netiek atbalstīti.
Ja forma tika modificēta vecākā Excel versijā vai darbgrāmata ir saglabāta programmā Excel 2007 vai vecākā versijā, datu griezumu nevar izmantot.</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219075</xdr:colOff>
      <xdr:row>2</xdr:row>
      <xdr:rowOff>942975</xdr:rowOff>
    </xdr:to>
    <mc:AlternateContent xmlns:mc="http://schemas.openxmlformats.org/markup-compatibility/2006" xmlns:sle15="http://schemas.microsoft.com/office/drawing/2012/slicer">
      <mc:Choice Requires="sle15">
        <xdr:graphicFrame macro="">
          <xdr:nvGraphicFramePr>
            <xdr:cNvPr id="4" name="Pieprasīja 1" descr="Filtrējiet labdarības un sponsorēšanas pēc naudas saņēmēja lauka">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Pieprasīja 1"/>
            </a:graphicData>
          </a:graphic>
        </xdr:graphicFrame>
      </mc:Choice>
      <mc:Fallback xmlns="">
        <xdr:sp macro="" textlink="">
          <xdr:nvSpPr>
            <xdr:cNvPr id="2" name="Taisnstūris 1"/>
            <xdr:cNvSpPr>
              <a:spLocks noTextEdit="1"/>
            </xdr:cNvSpPr>
          </xdr:nvSpPr>
          <xdr:spPr>
            <a:xfrm>
              <a:off x="279400" y="1504950"/>
              <a:ext cx="7153276" cy="885825"/>
            </a:xfrm>
            <a:prstGeom prst="rect">
              <a:avLst/>
            </a:prstGeom>
            <a:noFill/>
            <a:ln w="1">
              <a:noFill/>
            </a:ln>
          </xdr:spPr>
          <xdr:txBody>
            <a:bodyPr vertOverflow="clip" horzOverflow="clip" rtlCol="false"/>
            <a:lstStyle/>
            <a:p>
              <a:pPr rtl="false"/>
              <a:r>
                <a:rPr lang="lv" sz="1100">
                  <a:solidFill>
                    <a:schemeClr val="tx1">
                      <a:lumMod val="75000"/>
                    </a:schemeClr>
                  </a:solidFill>
                  <a:latin typeface="Gill Sans MT" charset="0"/>
                  <a:ea typeface="Gill Sans MT" charset="0"/>
                  <a:cs typeface="Gill Sans MT" charset="0"/>
                </a:rPr>
                <a:t>Šī forma attēlo tabulas datu griezumu. Tabulas datu griezumi tiek atbalstīti programmā Excel un jaunākās versijās.
Ja forma tika modificēta vecākā Excel versijā vai darbgrāmata ir saglabāta programmā Excel 2007 vai vecākā versijā, datu griezumu nevar izmantot.</a:t>
              </a:r>
            </a:p>
          </xdr:txBody>
        </xdr:sp>
      </mc:Fallback>
    </mc:AlternateContent>
    <xdr:clientData/>
  </xdr:twoCellAnchor>
  <xdr:twoCellAnchor editAs="oneCell">
    <xdr:from>
      <xdr:col>6</xdr:col>
      <xdr:colOff>219075</xdr:colOff>
      <xdr:row>2</xdr:row>
      <xdr:rowOff>57150</xdr:rowOff>
    </xdr:from>
    <xdr:to>
      <xdr:col>11</xdr:col>
      <xdr:colOff>685800</xdr:colOff>
      <xdr:row>2</xdr:row>
      <xdr:rowOff>942975</xdr:rowOff>
    </xdr:to>
    <mc:AlternateContent xmlns:mc="http://schemas.openxmlformats.org/markup-compatibility/2006" xmlns:sle15="http://schemas.microsoft.com/office/drawing/2012/slicer">
      <mc:Choice Requires="sle15">
        <xdr:graphicFrame macro="">
          <xdr:nvGraphicFramePr>
            <xdr:cNvPr id="5" name="Naudas saņēmējs 1" descr="Labdarības un sponsorēšanas filtrēšana pēc naudas saņēmēja lauka">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Naudas saņēmējs 1"/>
            </a:graphicData>
          </a:graphic>
        </xdr:graphicFrame>
      </mc:Choice>
      <mc:Fallback xmlns="">
        <xdr:sp macro="" textlink="">
          <xdr:nvSpPr>
            <xdr:cNvPr id="3" name="Taisnstūris 2"/>
            <xdr:cNvSpPr>
              <a:spLocks noTextEdit="1"/>
            </xdr:cNvSpPr>
          </xdr:nvSpPr>
          <xdr:spPr>
            <a:xfrm>
              <a:off x="7442200" y="1504950"/>
              <a:ext cx="8204201" cy="885825"/>
            </a:xfrm>
            <a:prstGeom prst="rect">
              <a:avLst/>
            </a:prstGeom>
            <a:noFill/>
            <a:ln w="1">
              <a:noFill/>
            </a:ln>
          </xdr:spPr>
          <xdr:txBody>
            <a:bodyPr vertOverflow="clip" horzOverflow="clip" rtlCol="false"/>
            <a:lstStyle/>
            <a:p>
              <a:pPr rtl="false"/>
              <a:r>
                <a:rPr lang="lv" sz="1100">
                  <a:solidFill>
                    <a:schemeClr val="tx1">
                      <a:lumMod val="75000"/>
                    </a:schemeClr>
                  </a:solidFill>
                  <a:latin typeface="Gill Sans MT" charset="0"/>
                  <a:ea typeface="Gill Sans MT" charset="0"/>
                  <a:cs typeface="Gill Sans MT" charset="0"/>
                </a:rPr>
                <a:t>Šī forma attēlo tabulas datu griezumu. Tabulas datu griezumi tiek atbalstīti programmā Excel un jaunākās versijās.
Ja forma tika modificēta vecākā Excel versijā vai darbgrāmata ir saglabāta programmā Excel 2007 vai vecākā versijā, datu griezumu nevar izmantot.</a:t>
              </a:r>
            </a:p>
          </xdr:txBody>
        </xdr:sp>
      </mc:Fallback>
    </mc:AlternateContent>
    <xdr:clientData/>
  </xdr:twoCellAnchor>
  <xdr:twoCellAnchor editAs="oneCell">
    <xdr:from>
      <xdr:col>1</xdr:col>
      <xdr:colOff>0</xdr:colOff>
      <xdr:row>0</xdr:row>
      <xdr:rowOff>167640</xdr:rowOff>
    </xdr:from>
    <xdr:to>
      <xdr:col>1</xdr:col>
      <xdr:colOff>936000</xdr:colOff>
      <xdr:row>0</xdr:row>
      <xdr:rowOff>441960</xdr:rowOff>
    </xdr:to>
    <xdr:sp macro="" textlink="">
      <xdr:nvSpPr>
        <xdr:cNvPr id="6" name="Bultiņa pa kreisi 6" descr="Kreisās puses navigācijas poga">
          <a:hlinkClick xmlns:r="http://schemas.openxmlformats.org/officeDocument/2006/relationships" r:id="rId1" tooltip="Atlasiet, lai pārietu uz detalizēto izdevumu darblapu"/>
          <a:extLst>
            <a:ext uri="{FF2B5EF4-FFF2-40B4-BE49-F238E27FC236}">
              <a16:creationId xmlns:a16="http://schemas.microsoft.com/office/drawing/2014/main" id="{F4EC4B53-35E1-49AB-9992-C7C94F4BE626}"/>
            </a:ext>
          </a:extLst>
        </xdr:cNvPr>
        <xdr:cNvSpPr/>
      </xdr:nvSpPr>
      <xdr:spPr>
        <a:xfrm>
          <a:off x="200025" y="167640"/>
          <a:ext cx="93600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v" sz="1100">
              <a:solidFill>
                <a:schemeClr val="bg1"/>
              </a:solidFill>
              <a:latin typeface="Calibri" panose="020F0502020204030204" pitchFamily="34" charset="0"/>
              <a:cs typeface="Calibri" panose="020F0502020204030204" pitchFamily="34" charset="0"/>
            </a:rPr>
            <a:t>ATPAKAĻ</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Pieprasīja_1" xr10:uid="{00000000-0013-0000-FFFF-FFFF01000000}" sourceName="Pieprasīja">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Naudas_saņēmējs_1" xr10:uid="{00000000-0013-0000-FFFF-FFFF02000000}" sourceName="Naudas saņēmējs">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Konta_Nosaukums" xr10:uid="{00000000-0013-0000-FFFF-FFFF03000000}" sourceName="Konta nosaukums">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Pieprasīja" xr10:uid="{FEA601F3-8B6B-43DE-86F6-35351535A755}" sourceName="Pieprasīja">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Naudas_saņēmējs" xr10:uid="{81666AED-F54B-49E1-A082-DE91621CA2CB}" sourceName="Naudas saņēmējs">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onta nosaukums" xr10:uid="{00000000-0014-0000-FFFF-FFFF01000000}" cache="Datu_griezums_Konta_Nosaukums" caption="Konta nosaukums"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ieprasīja" xr10:uid="{3330752B-42F1-478D-986C-B7FDA8B11B18}" cache="Datu_griezums_Pieprasīja" caption="Pieprasīja" columnCount="3" style="Slicer Charitables &amp; Sponsorships" rowHeight="273050"/>
  <slicer name="Naudas saņēmējs" xr10:uid="{67760EEB-CF46-4DFA-AEAF-409FB5970930}" cache="Datu_griezums_Naudas_saņēmējs" caption="Naudas saņēmējs"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ieprasīja 1" xr10:uid="{00000000-0014-0000-FFFF-FFFF02000000}" cache="Datu_griezums_Pieprasīja_1" caption="Pieprasīja" columnCount="3" style="Slicer Charitables &amp; Sponsorships" rowHeight="225425"/>
  <slicer name="Naudas saņēmējs 1" xr10:uid="{00000000-0014-0000-FFFF-FFFF03000000}" cache="Datu_griezums_Naudas_saņēmējs_1" caption="Naudas saņēmējs"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a_No_Gada_Sākuma" displayName="Tabula_No_Gada_Sākuma" ref="B3:G16" totalsRowCount="1" headerRowDxfId="104" dataDxfId="102" totalsRowDxfId="101" headerRowBorderDxfId="103" totalsRowBorderDxfId="100">
  <autoFilter ref="B3:G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V/G kods" totalsRowLabel="Kopsumma" dataDxfId="99" totalsRowDxfId="98"/>
    <tableColumn id="2" xr3:uid="{00000000-0010-0000-0000-000002000000}" name="Konta nosaukums" dataDxfId="97" totalsRowDxfId="96"/>
    <tableColumn id="3" xr3:uid="{00000000-0010-0000-0000-000003000000}" name="Faktiski" totalsRowFunction="sum" dataDxfId="95" totalsRowDxfId="94">
      <calculatedColumnFormula>SUMIF(Mēneša_Izdevumu_Kopsavilkums[V/G kods],Tabula_No_Gada_Sākuma[[#This Row],[V/G kods]],Mēneša_Izdevumu_Kopsavilkums[Kopā])</calculatedColumnFormula>
    </tableColumn>
    <tableColumn id="4" xr3:uid="{00000000-0010-0000-0000-000004000000}" name="Budžets" totalsRowFunction="sum" dataDxfId="93" totalsRowDxfId="92"/>
    <tableColumn id="5" xr3:uid="{00000000-0010-0000-0000-000005000000}" name="Atlicis, EUR" totalsRowFunction="sum" dataDxfId="91" totalsRowDxfId="90">
      <calculatedColumnFormula>IF(Tabula_No_Gada_Sākuma[[#This Row],[Budžets]]="","",Tabula_No_Gada_Sākuma[[#This Row],[Budžets]]-Tabula_No_Gada_Sākuma[[#This Row],[Faktiski]])</calculatedColumnFormula>
    </tableColumn>
    <tableColumn id="6" xr3:uid="{00000000-0010-0000-0000-000006000000}" name="Atlicis, %" totalsRowFunction="custom" dataDxfId="89" totalsRowDxfId="88">
      <calculatedColumnFormula>IFERROR(Tabula_No_Gada_Sākuma[[#This Row],[Atlicis, EUR]]/Tabula_No_Gada_Sākuma[[#This Row],[Budžets]],"")</calculatedColumnFormula>
      <totalsRowFormula>Tabula_No_Gada_Sākuma[[#Totals],[Atlicis, EUR]]/Tabula_No_Gada_Sākuma[[#Totals],[Budžets]]</totalsRowFormula>
    </tableColumn>
  </tableColumns>
  <tableStyleInfo name="Budžets no gada sākuma" showFirstColumn="0" showLastColumn="0" showRowStripes="1" showColumnStripes="0"/>
  <extLst>
    <ext xmlns:x14="http://schemas.microsoft.com/office/spreadsheetml/2009/9/main" uri="{504A1905-F514-4f6f-8877-14C23A59335A}">
      <x14:table altTextSummary="Šajā tabulā ievadiet virsgrāmatas kodu, konta nosaukumu un budžetu. Faktiskā summa, atlikusī summa un procentuālā vērtība tiek aprēķināta automātisk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Mēneša_Izdevumu_Kopsavilkums" displayName="Mēneša_Izdevumu_Kopsavilkums" ref="B5:Q18" totalsRowCount="1" headerRowDxfId="87" dataDxfId="85" totalsRowDxfId="83" headerRowBorderDxfId="86" tableBorderDxfId="84" totalsRowBorderDxfId="82">
  <autoFilter ref="B5:Q17" xr:uid="{00000000-0009-0000-0100-000004000000}">
    <filterColumn colId="0" hiddenButton="1"/>
    <filterColumn colId="1" hiddenButton="1">
      <filters>
        <filter val="Reklamēšana"/>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V/G kods" totalsRowLabel="Kopsumma" dataDxfId="81" totalsRowDxfId="80"/>
    <tableColumn id="2" xr3:uid="{00000000-0010-0000-0100-000002000000}" name="Konta nosaukums" dataDxfId="79" totalsRowDxfId="78"/>
    <tableColumn id="3" xr3:uid="{00000000-0010-0000-0100-000003000000}" name="Janvāris" totalsRowFunction="sum" dataDxfId="77" totalsRowDxfId="76">
      <calculatedColumnFormula>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calculatedColumnFormula>
    </tableColumn>
    <tableColumn id="4" xr3:uid="{00000000-0010-0000-0100-000004000000}" name="Februāris" totalsRowFunction="sum" dataDxfId="75" totalsRowDxfId="74">
      <calculatedColumnFormula>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calculatedColumnFormula>
    </tableColumn>
    <tableColumn id="5" xr3:uid="{00000000-0010-0000-0100-000005000000}" name="Marts" totalsRowFunction="sum" dataDxfId="73" totalsRowDxfId="72">
      <calculatedColumnFormula>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calculatedColumnFormula>
    </tableColumn>
    <tableColumn id="6" xr3:uid="{00000000-0010-0000-0100-000006000000}" name="Aprīlis" totalsRowFunction="sum" dataDxfId="71" totalsRowDxfId="70">
      <calculatedColumnFormula>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calculatedColumnFormula>
    </tableColumn>
    <tableColumn id="7" xr3:uid="{00000000-0010-0000-0100-000007000000}" name="Maijs" totalsRowFunction="sum" dataDxfId="69" totalsRowDxfId="68">
      <calculatedColumnFormula>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calculatedColumnFormula>
    </tableColumn>
    <tableColumn id="8" xr3:uid="{00000000-0010-0000-0100-000008000000}" name="Jūnijs" totalsRowFunction="sum" dataDxfId="67" totalsRowDxfId="66">
      <calculatedColumnFormula>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calculatedColumnFormula>
    </tableColumn>
    <tableColumn id="9" xr3:uid="{00000000-0010-0000-0100-000009000000}" name="Jūlijs" totalsRowFunction="sum" dataDxfId="65" totalsRowDxfId="64">
      <calculatedColumnFormula>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calculatedColumnFormula>
    </tableColumn>
    <tableColumn id="10" xr3:uid="{00000000-0010-0000-0100-00000A000000}" name="Augusts" totalsRowFunction="sum" dataDxfId="63" totalsRowDxfId="62">
      <calculatedColumnFormula>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calculatedColumnFormula>
    </tableColumn>
    <tableColumn id="11" xr3:uid="{00000000-0010-0000-0100-00000B000000}" name="Septembris" totalsRowFunction="sum" dataDxfId="61" totalsRowDxfId="60">
      <calculatedColumnFormula>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calculatedColumnFormula>
    </tableColumn>
    <tableColumn id="12" xr3:uid="{00000000-0010-0000-0100-00000C000000}" name="Oktobris" totalsRowFunction="sum" dataDxfId="59" totalsRowDxfId="58">
      <calculatedColumnFormula>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calculatedColumnFormula>
    </tableColumn>
    <tableColumn id="13" xr3:uid="{00000000-0010-0000-0100-00000D000000}" name="Novembris" totalsRowFunction="sum" dataDxfId="57" totalsRowDxfId="56">
      <calculatedColumnFormula>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calculatedColumnFormula>
    </tableColumn>
    <tableColumn id="14" xr3:uid="{00000000-0010-0000-0100-00000E000000}" name="Decembris" totalsRowFunction="sum" dataDxfId="55" totalsRowDxfId="54">
      <calculatedColumnFormula>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calculatedColumnFormula>
    </tableColumn>
    <tableColumn id="15" xr3:uid="{00000000-0010-0000-0100-00000F000000}" name="Kopā" totalsRowFunction="sum" dataDxfId="53" totalsRowDxfId="52">
      <calculatedColumnFormula>SUM(Mēneša_Izdevumu_Kopsavilkums[[#This Row],[Janvāris]:[Decembris]])</calculatedColumnFormula>
    </tableColumn>
    <tableColumn id="16" xr3:uid="{00000000-0010-0000-0100-000010000000}" name=" " dataDxfId="51" totalsRowDxfId="50"/>
  </tableColumns>
  <tableStyleInfo name="Mēneša izdevumu kopsavilkums" showFirstColumn="0" showLastColumn="0" showRowStripes="1" showColumnStripes="0"/>
  <extLst>
    <ext xmlns:x14="http://schemas.microsoft.com/office/spreadsheetml/2009/9/main" uri="{504A1905-F514-4f6f-8877-14C23A59335A}">
      <x14:table altTextSummary="Šajā tabula ievadiet virsgrāmatas kodu. Katra mēneša summa un kopsumma tiek aprēķināta automātisk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talizēti_Izdevumi" displayName="Detalizēti_Izdevumi" ref="B4:J6" headerRowDxfId="23" dataDxfId="22" totalsRowDxfId="21" headerRowBorderDxfId="19" tableBorderDxfId="20" totalsRowBorderDxfId="18">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V/G kods" totalsRowLabel="Kopsumma" dataDxfId="16" totalsRowDxfId="17" dataCellStyle="Komats"/>
    <tableColumn id="2" xr3:uid="{00000000-0010-0000-0200-000002000000}" name="Rēķina datums" dataDxfId="14" totalsRowDxfId="15" dataCellStyle="Datums"/>
    <tableColumn id="3" xr3:uid="{00000000-0010-0000-0200-000003000000}" name="Rēķina nr." dataDxfId="12" totalsRowDxfId="13" dataCellStyle="Komats"/>
    <tableColumn id="4" xr3:uid="{00000000-0010-0000-0200-000004000000}" name="Pieprasīja" dataDxfId="10" totalsRowDxfId="11"/>
    <tableColumn id="5" xr3:uid="{00000000-0010-0000-0200-000005000000}" name="Čeka summa" dataDxfId="8" totalsRowDxfId="9" dataCellStyle="Valūta [0]"/>
    <tableColumn id="6" xr3:uid="{00000000-0010-0000-0200-000006000000}" name="Naudas saņēmējs" dataDxfId="6" totalsRowDxfId="7"/>
    <tableColumn id="7" xr3:uid="{00000000-0010-0000-0200-000007000000}" name="Čeka lietojums" dataDxfId="4" totalsRowDxfId="5"/>
    <tableColumn id="8" xr3:uid="{00000000-0010-0000-0200-000008000000}" name="Izplatīšanas veids" dataDxfId="2" totalsRowDxfId="3"/>
    <tableColumn id="9" xr3:uid="{00000000-0010-0000-0200-000009000000}" name="Faila datums" totalsRowFunction="count" dataDxfId="0" totalsRowDxfId="1" dataCellStyle="Datums"/>
  </tableColumns>
  <tableStyleInfo name="Detalizēti izdevumi" showFirstColumn="0" showLastColumn="0" showRowStripes="0"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Cits" displayName="Cits" ref="B4:L6" headerRowDxfId="49" dataDxfId="47" totalsRowDxfId="46" headerRowBorderDxfId="48">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V/G kods" totalsRowLabel="Kopsumma" dataDxfId="28" totalsRowDxfId="45" dataCellStyle="Komats"/>
    <tableColumn id="2" xr3:uid="{00000000-0010-0000-0300-000002000000}" name="Datums, kad uzsākts čeka pieprasījums" dataDxfId="29" totalsRowDxfId="44" dataCellStyle="Datums"/>
    <tableColumn id="3" xr3:uid="{00000000-0010-0000-0300-000003000000}" name="Pieprasīja" dataDxfId="27" totalsRowDxfId="43"/>
    <tableColumn id="4" xr3:uid="{00000000-0010-0000-0300-000004000000}" name="Čeka summa" dataDxfId="26" totalsRowDxfId="42" dataCellStyle="Valūta [0]"/>
    <tableColumn id="5" xr3:uid="{00000000-0010-0000-0300-000005000000}" name="Iepriekšējā gada ieguldījums" dataDxfId="24" totalsRowDxfId="41" dataCellStyle="Valūta [0]"/>
    <tableColumn id="6" xr3:uid="{00000000-0010-0000-0300-000006000000}" name="Naudas saņēmējs" dataDxfId="25" totalsRowDxfId="40"/>
    <tableColumn id="7" xr3:uid="{00000000-0010-0000-0300-000007000000}" name="Kam izmantots" dataDxfId="39" totalsRowDxfId="38"/>
    <tableColumn id="8" xr3:uid="{00000000-0010-0000-0300-000008000000}" name="Parakstīja" dataDxfId="37" totalsRowDxfId="36"/>
    <tableColumn id="9" xr3:uid="{00000000-0010-0000-0300-000009000000}" name="Kategorija" dataDxfId="35" totalsRowDxfId="34"/>
    <tableColumn id="10" xr3:uid="{00000000-0010-0000-0300-00000A000000}" name="Izplatīšanas veids" dataDxfId="33" totalsRowDxfId="32"/>
    <tableColumn id="11" xr3:uid="{00000000-0010-0000-0300-00000B000000}" name="Faila datums" totalsRowFunction="count" dataDxfId="31" totalsRowDxfId="30" dataCellStyle="Datums"/>
  </tableColumns>
  <tableStyleInfo name="LABDARĪBA UN SPONSORĒŠANA" showFirstColumn="0" showLastColumn="0" showRowStripes="0" showColumnStripes="0"/>
  <extLst>
    <ext xmlns:x14="http://schemas.microsoft.com/office/spreadsheetml/2009/9/main" uri="{504A1905-F514-4f6f-8877-14C23A59335A}">
      <x14:table altTextSummary="Ievadiet virsgrāmatas kodu, datumu, kad uzsākts čeka pieprasījums, pieprasītāja un naudas saņēmēja vārdu, čeka summu, izmantojuma mērķi, iepriekšējā gada ieguldījumu, izplatīšanas veidu un faila datumu"/>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G16"/>
  <sheetViews>
    <sheetView showGridLines="0" tabSelected="1" workbookViewId="0"/>
  </sheetViews>
  <sheetFormatPr defaultColWidth="8.85546875" defaultRowHeight="30" customHeight="1" x14ac:dyDescent="0.25"/>
  <cols>
    <col min="1" max="1" width="3" customWidth="1"/>
    <col min="2" max="2" width="15.85546875" customWidth="1"/>
    <col min="3" max="3" width="23.5703125" customWidth="1"/>
    <col min="4" max="4" width="18.28515625" customWidth="1"/>
    <col min="5" max="5" width="20.28515625" bestFit="1" customWidth="1"/>
    <col min="6" max="6" width="38.42578125" customWidth="1"/>
    <col min="7" max="7" width="37.85546875" customWidth="1"/>
    <col min="8" max="8" width="52.7109375" customWidth="1"/>
  </cols>
  <sheetData>
    <row r="1" spans="2:7" ht="42.6" customHeight="1" x14ac:dyDescent="0.25">
      <c r="B1" s="1"/>
    </row>
    <row r="2" spans="2:7" ht="43.9" customHeight="1" x14ac:dyDescent="0.25">
      <c r="B2" s="60" t="s">
        <v>0</v>
      </c>
      <c r="C2" s="60"/>
      <c r="D2" s="60"/>
      <c r="E2" s="60"/>
      <c r="F2" s="2" t="s">
        <v>18</v>
      </c>
      <c r="G2" s="2">
        <f ca="1">YEAR(TODAY())</f>
        <v>2019</v>
      </c>
    </row>
    <row r="3" spans="2:7" ht="39" customHeight="1" x14ac:dyDescent="0.25">
      <c r="B3" s="3" t="s">
        <v>1</v>
      </c>
      <c r="C3" s="4" t="s">
        <v>3</v>
      </c>
      <c r="D3" s="5" t="s">
        <v>16</v>
      </c>
      <c r="E3" s="5" t="s">
        <v>17</v>
      </c>
      <c r="F3" s="6" t="s">
        <v>19</v>
      </c>
      <c r="G3" s="7" t="s">
        <v>20</v>
      </c>
    </row>
    <row r="4" spans="2:7" ht="39" customHeight="1" x14ac:dyDescent="0.25">
      <c r="B4" s="8">
        <v>1000</v>
      </c>
      <c r="C4" s="9" t="s">
        <v>4</v>
      </c>
      <c r="D4" s="10">
        <f ca="1">SUMIF(Mēneša_Izdevumu_Kopsavilkums[V/G kods],Tabula_No_Gada_Sākuma[[#This Row],[V/G kods]],Mēneša_Izdevumu_Kopsavilkums[Kopā])</f>
        <v>0</v>
      </c>
      <c r="E4" s="10">
        <v>100000</v>
      </c>
      <c r="F4" s="11">
        <f ca="1">IF(Tabula_No_Gada_Sākuma[[#This Row],[Budžets]]="","",Tabula_No_Gada_Sākuma[[#This Row],[Budžets]]-Tabula_No_Gada_Sākuma[[#This Row],[Faktiski]])</f>
        <v>100000</v>
      </c>
      <c r="G4" s="12">
        <f ca="1">IFERROR(Tabula_No_Gada_Sākuma[[#This Row],[Atlicis, EUR]]/Tabula_No_Gada_Sākuma[[#This Row],[Budžets]],"")</f>
        <v>1</v>
      </c>
    </row>
    <row r="5" spans="2:7" ht="39" customHeight="1" x14ac:dyDescent="0.25">
      <c r="B5" s="13">
        <v>2000</v>
      </c>
      <c r="C5" s="14" t="s">
        <v>5</v>
      </c>
      <c r="D5" s="15">
        <f ca="1">SUMIF(Mēneša_Izdevumu_Kopsavilkums[V/G kods],Tabula_No_Gada_Sākuma[[#This Row],[V/G kods]],Mēneša_Izdevumu_Kopsavilkums[Kopā])</f>
        <v>0</v>
      </c>
      <c r="E5" s="15">
        <v>100000</v>
      </c>
      <c r="F5" s="16">
        <f ca="1">IF(Tabula_No_Gada_Sākuma[[#This Row],[Budžets]]="","",Tabula_No_Gada_Sākuma[[#This Row],[Budžets]]-Tabula_No_Gada_Sākuma[[#This Row],[Faktiski]])</f>
        <v>100000</v>
      </c>
      <c r="G5" s="17">
        <f ca="1">IFERROR(Tabula_No_Gada_Sākuma[[#This Row],[Atlicis, EUR]]/Tabula_No_Gada_Sākuma[[#This Row],[Budžets]],"")</f>
        <v>1</v>
      </c>
    </row>
    <row r="6" spans="2:7" ht="39" customHeight="1" x14ac:dyDescent="0.25">
      <c r="B6" s="13">
        <v>3000</v>
      </c>
      <c r="C6" s="14" t="s">
        <v>6</v>
      </c>
      <c r="D6" s="15">
        <f ca="1">SUMIF(Mēneša_Izdevumu_Kopsavilkums[V/G kods],Tabula_No_Gada_Sākuma[[#This Row],[V/G kods]],Mēneša_Izdevumu_Kopsavilkums[Kopā])</f>
        <v>0</v>
      </c>
      <c r="E6" s="15">
        <v>100000</v>
      </c>
      <c r="F6" s="16">
        <f ca="1">IF(Tabula_No_Gada_Sākuma[[#This Row],[Budžets]]="","",Tabula_No_Gada_Sākuma[[#This Row],[Budžets]]-Tabula_No_Gada_Sākuma[[#This Row],[Faktiski]])</f>
        <v>100000</v>
      </c>
      <c r="G6" s="17">
        <f ca="1">IFERROR(Tabula_No_Gada_Sākuma[[#This Row],[Atlicis, EUR]]/Tabula_No_Gada_Sākuma[[#This Row],[Budžets]],"")</f>
        <v>1</v>
      </c>
    </row>
    <row r="7" spans="2:7" ht="39" customHeight="1" x14ac:dyDescent="0.25">
      <c r="B7" s="13">
        <v>4000</v>
      </c>
      <c r="C7" s="14" t="s">
        <v>7</v>
      </c>
      <c r="D7" s="15">
        <f ca="1">SUMIF(Mēneša_Izdevumu_Kopsavilkums[V/G kods],Tabula_No_Gada_Sākuma[[#This Row],[V/G kods]],Mēneša_Izdevumu_Kopsavilkums[Kopā])</f>
        <v>0</v>
      </c>
      <c r="E7" s="15">
        <v>100000</v>
      </c>
      <c r="F7" s="16">
        <f ca="1">IF(Tabula_No_Gada_Sākuma[[#This Row],[Budžets]]="","",Tabula_No_Gada_Sākuma[[#This Row],[Budžets]]-Tabula_No_Gada_Sākuma[[#This Row],[Faktiski]])</f>
        <v>100000</v>
      </c>
      <c r="G7" s="17">
        <f ca="1">IFERROR(Tabula_No_Gada_Sākuma[[#This Row],[Atlicis, EUR]]/Tabula_No_Gada_Sākuma[[#This Row],[Budžets]],"")</f>
        <v>1</v>
      </c>
    </row>
    <row r="8" spans="2:7" ht="39" customHeight="1" x14ac:dyDescent="0.25">
      <c r="B8" s="13">
        <v>5000</v>
      </c>
      <c r="C8" s="14" t="s">
        <v>8</v>
      </c>
      <c r="D8" s="15">
        <f ca="1">SUMIF(Mēneša_Izdevumu_Kopsavilkums[V/G kods],Tabula_No_Gada_Sākuma[[#This Row],[V/G kods]],Mēneša_Izdevumu_Kopsavilkums[Kopā])</f>
        <v>0</v>
      </c>
      <c r="E8" s="15">
        <v>50000</v>
      </c>
      <c r="F8" s="16">
        <f ca="1">IF(Tabula_No_Gada_Sākuma[[#This Row],[Budžets]]="","",Tabula_No_Gada_Sākuma[[#This Row],[Budžets]]-Tabula_No_Gada_Sākuma[[#This Row],[Faktiski]])</f>
        <v>50000</v>
      </c>
      <c r="G8" s="17">
        <f ca="1">IFERROR(Tabula_No_Gada_Sākuma[[#This Row],[Atlicis, EUR]]/Tabula_No_Gada_Sākuma[[#This Row],[Budžets]],"")</f>
        <v>1</v>
      </c>
    </row>
    <row r="9" spans="2:7" ht="39" customHeight="1" x14ac:dyDescent="0.25">
      <c r="B9" s="13">
        <v>6000</v>
      </c>
      <c r="C9" s="14" t="s">
        <v>9</v>
      </c>
      <c r="D9" s="15">
        <f ca="1">SUMIF(Mēneša_Izdevumu_Kopsavilkums[V/G kods],Tabula_No_Gada_Sākuma[[#This Row],[V/G kods]],Mēneša_Izdevumu_Kopsavilkums[Kopā])</f>
        <v>0</v>
      </c>
      <c r="E9" s="15">
        <v>25000</v>
      </c>
      <c r="F9" s="16">
        <f ca="1">IF(Tabula_No_Gada_Sākuma[[#This Row],[Budžets]]="","",Tabula_No_Gada_Sākuma[[#This Row],[Budžets]]-Tabula_No_Gada_Sākuma[[#This Row],[Faktiski]])</f>
        <v>25000</v>
      </c>
      <c r="G9" s="17">
        <f ca="1">IFERROR(Tabula_No_Gada_Sākuma[[#This Row],[Atlicis, EUR]]/Tabula_No_Gada_Sākuma[[#This Row],[Budžets]],"")</f>
        <v>1</v>
      </c>
    </row>
    <row r="10" spans="2:7" ht="39" customHeight="1" x14ac:dyDescent="0.25">
      <c r="B10" s="13">
        <v>7000</v>
      </c>
      <c r="C10" s="14" t="s">
        <v>10</v>
      </c>
      <c r="D10" s="15">
        <f ca="1">SUMIF(Mēneša_Izdevumu_Kopsavilkums[V/G kods],Tabula_No_Gada_Sākuma[[#This Row],[V/G kods]],Mēneša_Izdevumu_Kopsavilkums[Kopā])</f>
        <v>0</v>
      </c>
      <c r="E10" s="15">
        <v>75000</v>
      </c>
      <c r="F10" s="16">
        <f ca="1">IF(Tabula_No_Gada_Sākuma[[#This Row],[Budžets]]="","",Tabula_No_Gada_Sākuma[[#This Row],[Budžets]]-Tabula_No_Gada_Sākuma[[#This Row],[Faktiski]])</f>
        <v>75000</v>
      </c>
      <c r="G10" s="17">
        <f ca="1">IFERROR(Tabula_No_Gada_Sākuma[[#This Row],[Atlicis, EUR]]/Tabula_No_Gada_Sākuma[[#This Row],[Budžets]],"")</f>
        <v>1</v>
      </c>
    </row>
    <row r="11" spans="2:7" ht="39" customHeight="1" x14ac:dyDescent="0.25">
      <c r="B11" s="13">
        <v>8000</v>
      </c>
      <c r="C11" s="14" t="s">
        <v>11</v>
      </c>
      <c r="D11" s="15">
        <f ca="1">SUMIF(Mēneša_Izdevumu_Kopsavilkums[V/G kods],Tabula_No_Gada_Sākuma[[#This Row],[V/G kods]],Mēneša_Izdevumu_Kopsavilkums[Kopā])</f>
        <v>0</v>
      </c>
      <c r="E11" s="15">
        <v>65000</v>
      </c>
      <c r="F11" s="16">
        <f ca="1">IF(Tabula_No_Gada_Sākuma[[#This Row],[Budžets]]="","",Tabula_No_Gada_Sākuma[[#This Row],[Budžets]]-Tabula_No_Gada_Sākuma[[#This Row],[Faktiski]])</f>
        <v>65000</v>
      </c>
      <c r="G11" s="17">
        <f ca="1">IFERROR(Tabula_No_Gada_Sākuma[[#This Row],[Atlicis, EUR]]/Tabula_No_Gada_Sākuma[[#This Row],[Budžets]],"")</f>
        <v>1</v>
      </c>
    </row>
    <row r="12" spans="2:7" ht="39" customHeight="1" x14ac:dyDescent="0.25">
      <c r="B12" s="13">
        <v>9000</v>
      </c>
      <c r="C12" s="14" t="s">
        <v>12</v>
      </c>
      <c r="D12" s="15">
        <f ca="1">SUMIF(Mēneša_Izdevumu_Kopsavilkums[V/G kods],Tabula_No_Gada_Sākuma[[#This Row],[V/G kods]],Mēneša_Izdevumu_Kopsavilkums[Kopā])</f>
        <v>0</v>
      </c>
      <c r="E12" s="15">
        <v>125000</v>
      </c>
      <c r="F12" s="16">
        <f ca="1">IF(Tabula_No_Gada_Sākuma[[#This Row],[Budžets]]="","",Tabula_No_Gada_Sākuma[[#This Row],[Budžets]]-Tabula_No_Gada_Sākuma[[#This Row],[Faktiski]])</f>
        <v>125000</v>
      </c>
      <c r="G12" s="17">
        <f ca="1">IFERROR(Tabula_No_Gada_Sākuma[[#This Row],[Atlicis, EUR]]/Tabula_No_Gada_Sākuma[[#This Row],[Budžets]],"")</f>
        <v>1</v>
      </c>
    </row>
    <row r="13" spans="2:7" ht="39" customHeight="1" x14ac:dyDescent="0.25">
      <c r="B13" s="13">
        <v>10000</v>
      </c>
      <c r="C13" s="14" t="s">
        <v>13</v>
      </c>
      <c r="D13" s="15">
        <f ca="1">SUMIF(Mēneša_Izdevumu_Kopsavilkums[V/G kods],Tabula_No_Gada_Sākuma[[#This Row],[V/G kods]],Mēneša_Izdevumu_Kopsavilkums[Kopā])</f>
        <v>0</v>
      </c>
      <c r="E13" s="15">
        <v>100000</v>
      </c>
      <c r="F13" s="16">
        <f ca="1">IF(Tabula_No_Gada_Sākuma[[#This Row],[Budžets]]="","",Tabula_No_Gada_Sākuma[[#This Row],[Budžets]]-Tabula_No_Gada_Sākuma[[#This Row],[Faktiski]])</f>
        <v>100000</v>
      </c>
      <c r="G13" s="17">
        <f ca="1">IFERROR(Tabula_No_Gada_Sākuma[[#This Row],[Atlicis, EUR]]/Tabula_No_Gada_Sākuma[[#This Row],[Budžets]],"")</f>
        <v>1</v>
      </c>
    </row>
    <row r="14" spans="2:7" ht="39" customHeight="1" x14ac:dyDescent="0.25">
      <c r="B14" s="13">
        <v>11000</v>
      </c>
      <c r="C14" s="14" t="s">
        <v>14</v>
      </c>
      <c r="D14" s="15">
        <f ca="1">SUMIF(Mēneša_Izdevumu_Kopsavilkums[V/G kods],Tabula_No_Gada_Sākuma[[#This Row],[V/G kods]],Mēneša_Izdevumu_Kopsavilkums[Kopā])</f>
        <v>0</v>
      </c>
      <c r="E14" s="15">
        <v>250000</v>
      </c>
      <c r="F14" s="16">
        <f ca="1">IF(Tabula_No_Gada_Sākuma[[#This Row],[Budžets]]="","",Tabula_No_Gada_Sākuma[[#This Row],[Budžets]]-Tabula_No_Gada_Sākuma[[#This Row],[Faktiski]])</f>
        <v>250000</v>
      </c>
      <c r="G14" s="17">
        <f ca="1">IFERROR(Tabula_No_Gada_Sākuma[[#This Row],[Atlicis, EUR]]/Tabula_No_Gada_Sākuma[[#This Row],[Budžets]],"")</f>
        <v>1</v>
      </c>
    </row>
    <row r="15" spans="2:7" ht="39" customHeight="1" x14ac:dyDescent="0.25">
      <c r="B15" s="18">
        <v>12000</v>
      </c>
      <c r="C15" s="19" t="s">
        <v>15</v>
      </c>
      <c r="D15" s="20">
        <f ca="1">SUMIF(Mēneša_Izdevumu_Kopsavilkums[V/G kods],Tabula_No_Gada_Sākuma[[#This Row],[V/G kods]],Mēneša_Izdevumu_Kopsavilkums[Kopā])</f>
        <v>0</v>
      </c>
      <c r="E15" s="20">
        <v>50000</v>
      </c>
      <c r="F15" s="21">
        <f ca="1">IF(Tabula_No_Gada_Sākuma[[#This Row],[Budžets]]="","",Tabula_No_Gada_Sākuma[[#This Row],[Budžets]]-Tabula_No_Gada_Sākuma[[#This Row],[Faktiski]])</f>
        <v>50000</v>
      </c>
      <c r="G15" s="22">
        <f ca="1">IFERROR(Tabula_No_Gada_Sākuma[[#This Row],[Atlicis, EUR]]/Tabula_No_Gada_Sākuma[[#This Row],[Budžets]],"")</f>
        <v>1</v>
      </c>
    </row>
    <row r="16" spans="2:7" ht="39" customHeight="1" x14ac:dyDescent="0.25">
      <c r="B16" s="23" t="s">
        <v>69</v>
      </c>
      <c r="C16" s="23"/>
      <c r="D16" s="24">
        <f ca="1">SUBTOTAL(109,Tabula_No_Gada_Sākuma[Faktiski])</f>
        <v>0</v>
      </c>
      <c r="E16" s="24">
        <f>SUBTOTAL(109,Tabula_No_Gada_Sākuma[Budžets])</f>
        <v>1140000</v>
      </c>
      <c r="F16" s="24">
        <f ca="1">SUBTOTAL(109,Tabula_No_Gada_Sākuma[Atlicis, EUR])</f>
        <v>1140000</v>
      </c>
      <c r="G16" s="25">
        <f ca="1">Tabula_No_Gada_Sākuma[[#Totals],[Atlicis, EUR]]/Tabula_No_Gada_Sākuma[[#Totals],[Budžets]]</f>
        <v>1</v>
      </c>
    </row>
  </sheetData>
  <mergeCells count="1">
    <mergeCell ref="B2:E2"/>
  </mergeCells>
  <conditionalFormatting sqref="F4:F15">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Šajā darbgrāmatā izveidojiet virsgrāmatu ar budžeta salīdzinājumu. Šīs darblapas gada summas tabulā ievadiet detalizētu informāciju. Šūnā B1 ir navigācijas saite." sqref="A1" xr:uid="{00000000-0002-0000-0000-000000000000}"/>
    <dataValidation allowBlank="1" showInputMessage="1" showErrorMessage="1" prompt="Šajā šūnā ir šīs darblapas nosaukums. Šūnā G2 ievadiet gadu" sqref="B2:E2" xr:uid="{00000000-0002-0000-0000-000001000000}"/>
    <dataValidation allowBlank="1" showInputMessage="1" showErrorMessage="1" prompt="Šūnā pa labi ievadiet gadu" sqref="F2" xr:uid="{00000000-0002-0000-0000-000002000000}"/>
    <dataValidation allowBlank="1" showInputMessage="1" showErrorMessage="1" prompt="Šajā šūnā ievadiet gadu" sqref="G2" xr:uid="{00000000-0002-0000-0000-000003000000}"/>
    <dataValidation allowBlank="1" showInputMessage="1" showErrorMessage="1" prompt="Šajā kolonnā ar šo virsrakstu ievadiet virsgrāmatas kodu" sqref="B3" xr:uid="{00000000-0002-0000-0000-000004000000}"/>
    <dataValidation allowBlank="1" showInputMessage="1" showErrorMessage="1" prompt="Šajā kolonnā ar šo virsrakstu ievadiet konta nosaukumu" sqref="C3" xr:uid="{00000000-0002-0000-0000-000005000000}"/>
    <dataValidation allowBlank="1" showInputMessage="1" showErrorMessage="1" prompt="Šajā kolonnā ar šo virsrakstu tiek automātiski aprēķināta faktiskā summa" sqref="D3" xr:uid="{00000000-0002-0000-0000-000006000000}"/>
    <dataValidation allowBlank="1" showInputMessage="1" showErrorMessage="1" prompt="Šajā kolonnā ar šo virsrakstu ievadiet budžeta summu" sqref="E3" xr:uid="{00000000-0002-0000-0000-000007000000}"/>
    <dataValidation allowBlank="1" showInputMessage="1" showErrorMessage="1" prompt="Šajā kolonnā ar šo virsrakstu tiek automātiski atjaunināta atlikušās summas datu josla" sqref="F3" xr:uid="{00000000-0002-0000-0000-000008000000}"/>
    <dataValidation allowBlank="1" showInputMessage="1" showErrorMessage="1" prompt="Šajā kolonnā ar šo virsrakstu tiek automātiski aprēķināta atlikusī summa procentos" sqref="G3" xr:uid="{00000000-0002-0000-0000-000009000000}"/>
    <dataValidation allowBlank="1" showErrorMessage="1" sqref="B1" xr:uid="{00000000-0002-0000-0000-00000A000000}"/>
  </dataValidations>
  <printOptions horizontalCentered="1"/>
  <pageMargins left="0.4" right="0.4" top="0.4" bottom="0.6" header="0.3" footer="0.3"/>
  <pageSetup paperSize="9" scale="64"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Q18"/>
  <sheetViews>
    <sheetView showGridLines="0" workbookViewId="0"/>
  </sheetViews>
  <sheetFormatPr defaultColWidth="8.85546875" defaultRowHeight="30" customHeight="1" x14ac:dyDescent="0.25"/>
  <cols>
    <col min="1" max="1" width="3" customWidth="1"/>
    <col min="2" max="2" width="15.85546875" customWidth="1"/>
    <col min="3" max="3" width="19.7109375" customWidth="1"/>
    <col min="4" max="16" width="13.7109375" customWidth="1"/>
  </cols>
  <sheetData>
    <row r="1" spans="2:17" ht="43.15" customHeight="1" x14ac:dyDescent="0.25"/>
    <row r="2" spans="2:17" ht="153" customHeight="1" x14ac:dyDescent="0.25">
      <c r="B2" s="61" t="s">
        <v>21</v>
      </c>
      <c r="C2" s="62"/>
      <c r="D2" s="62"/>
      <c r="E2" s="62"/>
      <c r="F2" s="62"/>
      <c r="G2" s="62"/>
      <c r="H2" s="62"/>
      <c r="I2" s="62"/>
      <c r="J2" s="62"/>
      <c r="K2" s="62"/>
      <c r="L2" s="62"/>
      <c r="M2" s="62"/>
      <c r="N2" s="62"/>
      <c r="O2" s="62"/>
      <c r="P2" s="62"/>
      <c r="Q2" s="62"/>
    </row>
    <row r="3" spans="2:17" ht="37.15" customHeight="1" x14ac:dyDescent="0.25">
      <c r="B3" s="26" t="s">
        <v>22</v>
      </c>
      <c r="D3" s="27">
        <f ca="1">DATEVALUE("1-JAN"&amp;_GADS)</f>
        <v>43466</v>
      </c>
      <c r="E3" s="27">
        <f ca="1">DATEVALUE("1-FEB"&amp;_GADS)</f>
        <v>43497</v>
      </c>
      <c r="F3" s="27">
        <f ca="1">DATEVALUE("1-MAR"&amp;_GADS)</f>
        <v>43525</v>
      </c>
      <c r="G3" s="27">
        <f ca="1">DATEVALUE("1-APR"&amp;_GADS)</f>
        <v>43556</v>
      </c>
      <c r="H3" s="27">
        <f ca="1">DATEVALUE("1-MAI"&amp;_GADS)</f>
        <v>43586</v>
      </c>
      <c r="I3" s="27">
        <f ca="1">DATEVALUE("1-JŪN"&amp;_GADS)</f>
        <v>43617</v>
      </c>
      <c r="J3" s="27">
        <f ca="1">DATEVALUE("1-JŪL"&amp;_GADS)</f>
        <v>43647</v>
      </c>
      <c r="K3" s="27">
        <f ca="1">DATEVALUE("1-AUG"&amp;_GADS)</f>
        <v>43678</v>
      </c>
      <c r="L3" s="27">
        <f ca="1">DATEVALUE("1-SEP"&amp;_GADS)</f>
        <v>43709</v>
      </c>
      <c r="M3" s="27">
        <f ca="1">DATEVALUE("1-OKT"&amp;_GADS)</f>
        <v>43739</v>
      </c>
      <c r="N3" s="27">
        <f ca="1">DATEVALUE("1-NOV"&amp;_GADS)</f>
        <v>43770</v>
      </c>
      <c r="O3" s="27">
        <f ca="1">DATEVALUE("1-DEC"&amp;_GADS)</f>
        <v>43800</v>
      </c>
    </row>
    <row r="4" spans="2:17" ht="37.5" customHeight="1" x14ac:dyDescent="0.25">
      <c r="B4" s="26"/>
      <c r="D4" s="27">
        <f ca="1">EOMONTH(D3,0)</f>
        <v>43496</v>
      </c>
      <c r="E4" s="27">
        <f ca="1">EOMONTH(E3,0)</f>
        <v>43524</v>
      </c>
      <c r="F4" s="27">
        <f ca="1">EOMONTH(F3,0)</f>
        <v>43555</v>
      </c>
      <c r="G4" s="27">
        <f ca="1">EOMONTH(G3,0)</f>
        <v>43585</v>
      </c>
      <c r="H4" s="27">
        <f ca="1">EOMONTH(H3,0)</f>
        <v>43616</v>
      </c>
      <c r="I4" s="27">
        <f t="shared" ref="I4:O4" ca="1" si="0">EOMONTH(I3,0)</f>
        <v>43646</v>
      </c>
      <c r="J4" s="27">
        <f t="shared" ca="1" si="0"/>
        <v>43677</v>
      </c>
      <c r="K4" s="27">
        <f t="shared" ca="1" si="0"/>
        <v>43708</v>
      </c>
      <c r="L4" s="27">
        <f t="shared" ca="1" si="0"/>
        <v>43738</v>
      </c>
      <c r="M4" s="27">
        <f t="shared" ca="1" si="0"/>
        <v>43769</v>
      </c>
      <c r="N4" s="27">
        <f t="shared" ca="1" si="0"/>
        <v>43799</v>
      </c>
      <c r="O4" s="27">
        <f t="shared" ca="1" si="0"/>
        <v>43830</v>
      </c>
    </row>
    <row r="5" spans="2:17" ht="48" customHeight="1" x14ac:dyDescent="0.25">
      <c r="B5" s="28" t="s">
        <v>1</v>
      </c>
      <c r="C5" s="29" t="s">
        <v>3</v>
      </c>
      <c r="D5" s="29" t="s">
        <v>23</v>
      </c>
      <c r="E5" s="29" t="s">
        <v>24</v>
      </c>
      <c r="F5" s="29" t="s">
        <v>25</v>
      </c>
      <c r="G5" s="29" t="s">
        <v>26</v>
      </c>
      <c r="H5" s="29" t="s">
        <v>27</v>
      </c>
      <c r="I5" s="29" t="s">
        <v>28</v>
      </c>
      <c r="J5" s="29" t="s">
        <v>29</v>
      </c>
      <c r="K5" s="29" t="s">
        <v>30</v>
      </c>
      <c r="L5" s="29" t="s">
        <v>31</v>
      </c>
      <c r="M5" s="29" t="s">
        <v>32</v>
      </c>
      <c r="N5" s="29" t="s">
        <v>33</v>
      </c>
      <c r="O5" s="29" t="s">
        <v>34</v>
      </c>
      <c r="P5" s="29" t="s">
        <v>2</v>
      </c>
      <c r="Q5" s="30" t="s">
        <v>35</v>
      </c>
    </row>
    <row r="6" spans="2:17" ht="48" customHeight="1" x14ac:dyDescent="0.25">
      <c r="B6" s="31">
        <v>1000</v>
      </c>
      <c r="C6" s="32" t="s">
        <v>4</v>
      </c>
      <c r="D6" s="33">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6" s="33">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6" s="33">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6" s="33">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6" s="33">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6" s="33">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6" s="33">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6" s="33">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6" s="33">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6" s="33">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6" s="33">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6" s="33">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6" s="33">
        <f ca="1">SUM(Mēneša_Izdevumu_Kopsavilkums[[#This Row],[Janvāris]:[Decembris]])</f>
        <v>0</v>
      </c>
      <c r="Q6" s="33"/>
    </row>
    <row r="7" spans="2:17" ht="48" hidden="1" customHeight="1" x14ac:dyDescent="0.25">
      <c r="B7" s="13">
        <v>2000</v>
      </c>
      <c r="C7" s="34" t="s">
        <v>5</v>
      </c>
      <c r="D7" s="15">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7" s="15">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7" s="15">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7" s="15">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7" s="15">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7" s="15">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7" s="15">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7" s="15">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7" s="15">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7" s="15">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7" s="15">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7" s="15">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7" s="15">
        <f ca="1">SUM(Mēneša_Izdevumu_Kopsavilkums[[#This Row],[Janvāris]:[Decembris]])</f>
        <v>0</v>
      </c>
      <c r="Q7" s="15"/>
    </row>
    <row r="8" spans="2:17" ht="48" hidden="1" customHeight="1" x14ac:dyDescent="0.25">
      <c r="B8" s="35">
        <v>3000</v>
      </c>
      <c r="C8" s="36" t="s">
        <v>6</v>
      </c>
      <c r="D8" s="37">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8" s="37">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8" s="37">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8" s="37">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8" s="37">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8" s="37">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8" s="37">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8" s="37">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8" s="37">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8" s="37">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8" s="37">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8" s="37">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8" s="37">
        <f ca="1">SUM(Mēneša_Izdevumu_Kopsavilkums[[#This Row],[Janvāris]:[Decembris]])</f>
        <v>0</v>
      </c>
      <c r="Q8" s="37"/>
    </row>
    <row r="9" spans="2:17" ht="48" hidden="1" customHeight="1" x14ac:dyDescent="0.25">
      <c r="B9" s="13">
        <v>4000</v>
      </c>
      <c r="C9" s="34" t="s">
        <v>7</v>
      </c>
      <c r="D9" s="15">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9" s="15">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9" s="15">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9" s="15">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9" s="15">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9" s="15">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9" s="15">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9" s="15">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9" s="15">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9" s="15">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9" s="15">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9" s="15">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9" s="15">
        <f ca="1">SUM(Mēneša_Izdevumu_Kopsavilkums[[#This Row],[Janvāris]:[Decembris]])</f>
        <v>0</v>
      </c>
      <c r="Q9" s="15"/>
    </row>
    <row r="10" spans="2:17" ht="48" hidden="1" customHeight="1" x14ac:dyDescent="0.25">
      <c r="B10" s="35">
        <v>5000</v>
      </c>
      <c r="C10" s="36" t="s">
        <v>8</v>
      </c>
      <c r="D10" s="37">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10" s="37">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10" s="37">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10" s="37">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10" s="37">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10" s="37">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10" s="37">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10" s="37">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10" s="37">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10" s="37">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10" s="37">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10" s="37">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10" s="37">
        <f ca="1">SUM(Mēneša_Izdevumu_Kopsavilkums[[#This Row],[Janvāris]:[Decembris]])</f>
        <v>0</v>
      </c>
      <c r="Q10" s="37"/>
    </row>
    <row r="11" spans="2:17" ht="48" hidden="1" customHeight="1" x14ac:dyDescent="0.25">
      <c r="B11" s="13">
        <v>6000</v>
      </c>
      <c r="C11" s="34" t="s">
        <v>9</v>
      </c>
      <c r="D11" s="15">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11" s="15">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11" s="15">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11" s="15">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11" s="15">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11" s="15">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11" s="15">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11" s="15">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11" s="15">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11" s="15">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11" s="15">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11" s="15">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11" s="15">
        <f ca="1">SUM(Mēneša_Izdevumu_Kopsavilkums[[#This Row],[Janvāris]:[Decembris]])</f>
        <v>0</v>
      </c>
      <c r="Q11" s="15"/>
    </row>
    <row r="12" spans="2:17" ht="48" hidden="1" customHeight="1" x14ac:dyDescent="0.25">
      <c r="B12" s="35">
        <v>7000</v>
      </c>
      <c r="C12" s="36" t="s">
        <v>10</v>
      </c>
      <c r="D12" s="37">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12" s="37">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12" s="37">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12" s="37">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12" s="37">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12" s="37">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12" s="37">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12" s="37">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12" s="37">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12" s="37">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12" s="37">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12" s="37">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12" s="37">
        <f ca="1">SUM(Mēneša_Izdevumu_Kopsavilkums[[#This Row],[Janvāris]:[Decembris]])</f>
        <v>0</v>
      </c>
      <c r="Q12" s="37"/>
    </row>
    <row r="13" spans="2:17" ht="48" hidden="1" customHeight="1" x14ac:dyDescent="0.25">
      <c r="B13" s="13">
        <v>8000</v>
      </c>
      <c r="C13" s="34" t="s">
        <v>11</v>
      </c>
      <c r="D13" s="15">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13" s="15">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13" s="15">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13" s="15">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13" s="15">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13" s="15">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13" s="15">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13" s="15">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13" s="15">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13" s="15">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13" s="15">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13" s="15">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13" s="15">
        <f ca="1">SUM(Mēneša_Izdevumu_Kopsavilkums[[#This Row],[Janvāris]:[Decembris]])</f>
        <v>0</v>
      </c>
      <c r="Q13" s="15"/>
    </row>
    <row r="14" spans="2:17" ht="48" hidden="1" customHeight="1" x14ac:dyDescent="0.25">
      <c r="B14" s="35">
        <v>9000</v>
      </c>
      <c r="C14" s="36" t="s">
        <v>12</v>
      </c>
      <c r="D14" s="37">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14" s="37">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14" s="37">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14" s="37">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14" s="37">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14" s="37">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14" s="37">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14" s="37">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14" s="37">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14" s="37">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14" s="37">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14" s="37">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14" s="37">
        <f ca="1">SUM(Mēneša_Izdevumu_Kopsavilkums[[#This Row],[Janvāris]:[Decembris]])</f>
        <v>0</v>
      </c>
      <c r="Q14" s="37"/>
    </row>
    <row r="15" spans="2:17" ht="48" hidden="1" customHeight="1" x14ac:dyDescent="0.25">
      <c r="B15" s="13">
        <v>10000</v>
      </c>
      <c r="C15" s="34" t="s">
        <v>13</v>
      </c>
      <c r="D15" s="15">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15" s="15">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15" s="15">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15" s="15">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15" s="15">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15" s="15">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15" s="15">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15" s="15">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15" s="15">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15" s="15">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15" s="15">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15" s="15">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15" s="15">
        <f ca="1">SUM(Mēneša_Izdevumu_Kopsavilkums[[#This Row],[Janvāris]:[Decembris]])</f>
        <v>0</v>
      </c>
      <c r="Q15" s="15"/>
    </row>
    <row r="16" spans="2:17" ht="48" hidden="1" customHeight="1" x14ac:dyDescent="0.25">
      <c r="B16" s="35">
        <v>11000</v>
      </c>
      <c r="C16" s="36" t="s">
        <v>14</v>
      </c>
      <c r="D16" s="37">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16" s="37">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16" s="37">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16" s="37">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16" s="37">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16" s="37">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16" s="37">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16" s="37">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16" s="37">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16" s="37">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16" s="37">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16" s="37">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16" s="37">
        <f ca="1">SUM(Mēneša_Izdevumu_Kopsavilkums[[#This Row],[Janvāris]:[Decembris]])</f>
        <v>0</v>
      </c>
      <c r="Q16" s="37"/>
    </row>
    <row r="17" spans="2:17" ht="48" hidden="1" customHeight="1" x14ac:dyDescent="0.25">
      <c r="B17" s="13">
        <v>12000</v>
      </c>
      <c r="C17" s="34" t="s">
        <v>15</v>
      </c>
      <c r="D17" s="15">
        <f ca="1">SUMIFS(Detalizēti_Izdevumi[Čeka summa],Detalizēti_Izdevumi[V/G kods],Mēneša_Izdevumu_Kopsavilkums[[#This Row],[V/G kods]],Detalizēti_Izdevumi[Rēķina datums],"&gt;="&amp;D$3,Detalizēti_Izdevumi[Rēķina datums],"&lt;="&amp;D$4)+SUMIFS(Cits[Čeka summa],Cits[V/G kods],Mēneša_Izdevumu_Kopsavilkums[[#This Row],[V/G kods]],Cits[Datums, kad uzsākts čeka pieprasījums],"&gt;="&amp;DATEVALUE(Mēneša_Izdevumu_Kopsavilkums[[#Headers],[Janvāris]]&amp;" 1, "&amp;_GADS),Cits[Datums, kad uzsākts čeka pieprasījums],"&lt;="&amp;D$4)</f>
        <v>0</v>
      </c>
      <c r="E17" s="15">
        <f ca="1">SUMIFS(Detalizēti_Izdevumi[Čeka summa],Detalizēti_Izdevumi[V/G kods],Mēneša_Izdevumu_Kopsavilkums[[#This Row],[V/G kods]],Detalizēti_Izdevumi[Rēķina datums],"&gt;="&amp;E$3,Detalizēti_Izdevumi[Rēķina datums],"&lt;="&amp;E$4)+SUMIFS(Cits[Čeka summa],Cits[V/G kods],Mēneša_Izdevumu_Kopsavilkums[[#This Row],[V/G kods]],Cits[Datums, kad uzsākts čeka pieprasījums],"&gt;="&amp;DATEVALUE(Mēneša_Izdevumu_Kopsavilkums[[#Headers],[Februāris]]&amp;" 1, "&amp;_GADS),Cits[Datums, kad uzsākts čeka pieprasījums],"&lt;="&amp;E$4)</f>
        <v>0</v>
      </c>
      <c r="F17" s="15">
        <f ca="1">SUMIFS(Detalizēti_Izdevumi[Čeka summa],Detalizēti_Izdevumi[V/G kods],Mēneša_Izdevumu_Kopsavilkums[[#This Row],[V/G kods]],Detalizēti_Izdevumi[Rēķina datums],"&gt;="&amp;F$3,Detalizēti_Izdevumi[Rēķina datums],"&lt;="&amp;F$4)+SUMIFS(Cits[Čeka summa],Cits[V/G kods],Mēneša_Izdevumu_Kopsavilkums[[#This Row],[V/G kods]],Cits[Datums, kad uzsākts čeka pieprasījums],"&gt;="&amp;DATEVALUE(Mēneša_Izdevumu_Kopsavilkums[[#Headers],[Marts]]&amp;" 1, "&amp;_GADS),Cits[Datums, kad uzsākts čeka pieprasījums],"&lt;="&amp;F$4)</f>
        <v>0</v>
      </c>
      <c r="G17" s="15">
        <f ca="1">SUMIFS(Detalizēti_Izdevumi[Čeka summa],Detalizēti_Izdevumi[V/G kods],Mēneša_Izdevumu_Kopsavilkums[[#This Row],[V/G kods]],Detalizēti_Izdevumi[Rēķina datums],"&gt;="&amp;G$3,Detalizēti_Izdevumi[Rēķina datums],"&lt;="&amp;G$4)+SUMIFS(Cits[Čeka summa],Cits[V/G kods],Mēneša_Izdevumu_Kopsavilkums[[#This Row],[V/G kods]],Cits[Datums, kad uzsākts čeka pieprasījums],"&gt;="&amp;DATEVALUE(Mēneša_Izdevumu_Kopsavilkums[[#Headers],[Aprīlis]]&amp;" 1, "&amp;_GADS),Cits[Datums, kad uzsākts čeka pieprasījums],"&lt;="&amp;G$4)</f>
        <v>0</v>
      </c>
      <c r="H17" s="15">
        <f ca="1">SUMIFS(Detalizēti_Izdevumi[Čeka summa],Detalizēti_Izdevumi[V/G kods],Mēneša_Izdevumu_Kopsavilkums[[#This Row],[V/G kods]],Detalizēti_Izdevumi[Rēķina datums],"&gt;="&amp;H$3,Detalizēti_Izdevumi[Rēķina datums],"&lt;="&amp;H$4)+SUMIFS(Cits[Čeka summa],Cits[V/G kods],Mēneša_Izdevumu_Kopsavilkums[[#This Row],[V/G kods]],Cits[Datums, kad uzsākts čeka pieprasījums],"&gt;="&amp;DATEVALUE(Mēneša_Izdevumu_Kopsavilkums[[#Headers],[Maijs]]&amp;" 1, "&amp;_GADS),Cits[Datums, kad uzsākts čeka pieprasījums],"&lt;="&amp;H$4)</f>
        <v>0</v>
      </c>
      <c r="I17" s="15">
        <f ca="1">SUMIFS(Detalizēti_Izdevumi[Čeka summa],Detalizēti_Izdevumi[V/G kods],Mēneša_Izdevumu_Kopsavilkums[[#This Row],[V/G kods]],Detalizēti_Izdevumi[Rēķina datums],"&gt;="&amp;I$3,Detalizēti_Izdevumi[Rēķina datums],"&lt;="&amp;I$4)+SUMIFS(Cits[Čeka summa],Cits[V/G kods],Mēneša_Izdevumu_Kopsavilkums[[#This Row],[V/G kods]],Cits[Datums, kad uzsākts čeka pieprasījums],"&gt;="&amp;DATEVALUE(Mēneša_Izdevumu_Kopsavilkums[[#Headers],[Jūnijs]]&amp;" 1, "&amp;_GADS),Cits[Datums, kad uzsākts čeka pieprasījums],"&lt;="&amp;I$4)</f>
        <v>0</v>
      </c>
      <c r="J17" s="15">
        <f ca="1">SUMIFS(Detalizēti_Izdevumi[Čeka summa],Detalizēti_Izdevumi[V/G kods],Mēneša_Izdevumu_Kopsavilkums[[#This Row],[V/G kods]],Detalizēti_Izdevumi[Rēķina datums],"&gt;="&amp;J$3,Detalizēti_Izdevumi[Rēķina datums],"&lt;="&amp;J$4)+SUMIFS(Cits[Čeka summa],Cits[V/G kods],Mēneša_Izdevumu_Kopsavilkums[[#This Row],[V/G kods]],Cits[Datums, kad uzsākts čeka pieprasījums],"&gt;="&amp;DATEVALUE(Mēneša_Izdevumu_Kopsavilkums[[#Headers],[Jūlijs]]&amp;" 1, "&amp;_GADS),Cits[Datums, kad uzsākts čeka pieprasījums],"&lt;="&amp;J$4)</f>
        <v>0</v>
      </c>
      <c r="K17" s="15">
        <f ca="1">SUMIFS(Detalizēti_Izdevumi[Čeka summa],Detalizēti_Izdevumi[V/G kods],Mēneša_Izdevumu_Kopsavilkums[[#This Row],[V/G kods]],Detalizēti_Izdevumi[Rēķina datums],"&gt;="&amp;K$3,Detalizēti_Izdevumi[Rēķina datums],"&lt;="&amp;K$4)+SUMIFS(Cits[Čeka summa],Cits[V/G kods],Mēneša_Izdevumu_Kopsavilkums[[#This Row],[V/G kods]],Cits[Datums, kad uzsākts čeka pieprasījums],"&gt;="&amp;DATEVALUE(Mēneša_Izdevumu_Kopsavilkums[[#Headers],[Augusts]]&amp;" 1, "&amp;_GADS),Cits[Datums, kad uzsākts čeka pieprasījums],"&lt;="&amp;K$4)</f>
        <v>0</v>
      </c>
      <c r="L17" s="15">
        <f ca="1">SUMIFS(Detalizēti_Izdevumi[Čeka summa],Detalizēti_Izdevumi[V/G kods],Mēneša_Izdevumu_Kopsavilkums[[#This Row],[V/G kods]],Detalizēti_Izdevumi[Rēķina datums],"&gt;="&amp;L$3,Detalizēti_Izdevumi[Rēķina datums],"&lt;="&amp;L$4)+SUMIFS(Cits[Čeka summa],Cits[V/G kods],Mēneša_Izdevumu_Kopsavilkums[[#This Row],[V/G kods]],Cits[Datums, kad uzsākts čeka pieprasījums],"&gt;="&amp;DATEVALUE(Mēneša_Izdevumu_Kopsavilkums[[#Headers],[Septembris]]&amp;" 1, "&amp;_GADS),Cits[Datums, kad uzsākts čeka pieprasījums],"&lt;="&amp;L$4)</f>
        <v>0</v>
      </c>
      <c r="M17" s="15">
        <f ca="1">SUMIFS(Detalizēti_Izdevumi[Čeka summa],Detalizēti_Izdevumi[V/G kods],Mēneša_Izdevumu_Kopsavilkums[[#This Row],[V/G kods]],Detalizēti_Izdevumi[Rēķina datums],"&gt;="&amp;M$3,Detalizēti_Izdevumi[Rēķina datums],"&lt;="&amp;M$4)+SUMIFS(Cits[Čeka summa],Cits[V/G kods],Mēneša_Izdevumu_Kopsavilkums[[#This Row],[V/G kods]],Cits[Datums, kad uzsākts čeka pieprasījums],"&gt;="&amp;DATEVALUE(Mēneša_Izdevumu_Kopsavilkums[[#Headers],[Oktobris]]&amp;" 1, "&amp;_GADS),Cits[Datums, kad uzsākts čeka pieprasījums],"&lt;="&amp;M$4)</f>
        <v>0</v>
      </c>
      <c r="N17" s="15">
        <f ca="1">SUMIFS(Detalizēti_Izdevumi[Čeka summa],Detalizēti_Izdevumi[V/G kods],Mēneša_Izdevumu_Kopsavilkums[[#This Row],[V/G kods]],Detalizēti_Izdevumi[Rēķina datums],"&gt;="&amp;N$3,Detalizēti_Izdevumi[Rēķina datums],"&lt;="&amp;N$4)+SUMIFS(Cits[Čeka summa],Cits[V/G kods],Mēneša_Izdevumu_Kopsavilkums[[#This Row],[V/G kods]],Cits[Datums, kad uzsākts čeka pieprasījums],"&gt;="&amp;DATEVALUE(Mēneša_Izdevumu_Kopsavilkums[[#Headers],[Novembris]]&amp;" 1, "&amp;_GADS),Cits[Datums, kad uzsākts čeka pieprasījums],"&lt;="&amp;N$4)</f>
        <v>0</v>
      </c>
      <c r="O17" s="15">
        <f ca="1">SUMIFS(Detalizēti_Izdevumi[Čeka summa],Detalizēti_Izdevumi[V/G kods],Mēneša_Izdevumu_Kopsavilkums[[#This Row],[V/G kods]],Detalizēti_Izdevumi[Rēķina datums],"&gt;="&amp;O$3,Detalizēti_Izdevumi[Rēķina datums],"&lt;="&amp;O$4)+SUMIFS(Cits[Čeka summa],Cits[V/G kods],Mēneša_Izdevumu_Kopsavilkums[[#This Row],[V/G kods]],Cits[Datums, kad uzsākts čeka pieprasījums],"&gt;="&amp;DATEVALUE(Mēneša_Izdevumu_Kopsavilkums[[#Headers],[Decembris]]&amp;" 1, "&amp;_GADS),Cits[Datums, kad uzsākts čeka pieprasījums],"&lt;="&amp;O$4)</f>
        <v>0</v>
      </c>
      <c r="P17" s="15">
        <f ca="1">SUM(Mēneša_Izdevumu_Kopsavilkums[[#This Row],[Janvāris]:[Decembris]])</f>
        <v>0</v>
      </c>
      <c r="Q17" s="15"/>
    </row>
    <row r="18" spans="2:17" ht="48" customHeight="1" x14ac:dyDescent="0.25">
      <c r="B18" s="38" t="s">
        <v>69</v>
      </c>
      <c r="C18" s="39"/>
      <c r="D18" s="40">
        <f ca="1">SUBTOTAL(109,Mēneša_Izdevumu_Kopsavilkums[Janvāris])</f>
        <v>0</v>
      </c>
      <c r="E18" s="40">
        <f ca="1">SUBTOTAL(109,Mēneša_Izdevumu_Kopsavilkums[Februāris])</f>
        <v>0</v>
      </c>
      <c r="F18" s="40">
        <f ca="1">SUBTOTAL(109,Mēneša_Izdevumu_Kopsavilkums[Marts])</f>
        <v>0</v>
      </c>
      <c r="G18" s="40">
        <f ca="1">SUBTOTAL(109,Mēneša_Izdevumu_Kopsavilkums[Aprīlis])</f>
        <v>0</v>
      </c>
      <c r="H18" s="40">
        <f ca="1">SUBTOTAL(109,Mēneša_Izdevumu_Kopsavilkums[Maijs])</f>
        <v>0</v>
      </c>
      <c r="I18" s="40">
        <f ca="1">SUBTOTAL(109,Mēneša_Izdevumu_Kopsavilkums[Jūnijs])</f>
        <v>0</v>
      </c>
      <c r="J18" s="40">
        <f ca="1">SUBTOTAL(109,Mēneša_Izdevumu_Kopsavilkums[Jūlijs])</f>
        <v>0</v>
      </c>
      <c r="K18" s="40">
        <f ca="1">SUBTOTAL(109,Mēneša_Izdevumu_Kopsavilkums[Augusts])</f>
        <v>0</v>
      </c>
      <c r="L18" s="40">
        <f ca="1">SUBTOTAL(109,Mēneša_Izdevumu_Kopsavilkums[Septembris])</f>
        <v>0</v>
      </c>
      <c r="M18" s="40">
        <f ca="1">SUBTOTAL(109,Mēneša_Izdevumu_Kopsavilkums[Oktobris])</f>
        <v>0</v>
      </c>
      <c r="N18" s="40">
        <f ca="1">SUBTOTAL(109,Mēneša_Izdevumu_Kopsavilkums[Novembris])</f>
        <v>0</v>
      </c>
      <c r="O18" s="40">
        <f ca="1">SUBTOTAL(109,Mēneša_Izdevumu_Kopsavilkums[Decembris])</f>
        <v>0</v>
      </c>
      <c r="P18" s="40">
        <f ca="1">SUBTOTAL(109,Mēneša_Izdevumu_Kopsavilkums[Kopā])</f>
        <v>0</v>
      </c>
      <c r="Q18" s="39"/>
    </row>
  </sheetData>
  <mergeCells count="1">
    <mergeCell ref="B2:Q2"/>
  </mergeCells>
  <dataValidations count="9">
    <dataValidation allowBlank="1" showInputMessage="1" showErrorMessage="1" prompt="Šajā darbgrāmatā izveidojiet mēneša izdevumu kopsavilkumu. Mēneša izdevumu tabulā ievadiet detalizētu informāciju. Šūnā B1 un C1 esošās navigācijas saites ved uz iepriekšējo un nākamo darblapu" sqref="A1" xr:uid="{00000000-0002-0000-0100-000000000000}"/>
    <dataValidation allowBlank="1" showInputMessage="1" showErrorMessage="1" prompt="Šajā kolonnā ar šo virsrakstu ievadiet virsgrāmatas kodu" sqref="B5" xr:uid="{00000000-0002-0000-0100-000001000000}"/>
    <dataValidation allowBlank="1" showInputMessage="1" showErrorMessage="1" prompt="Šajā kolonnā ar šo virsrakstu ievadiet konta nosaukumu" sqref="C5" xr:uid="{00000000-0002-0000-0100-000002000000}"/>
    <dataValidation allowBlank="1" showInputMessage="1" showErrorMessage="1" prompt="Šajā kolonnā ar šo virsrakstu tiek automātiski aprēķināta faktiskā summa par šo mēnesi" sqref="D5:O5" xr:uid="{00000000-0002-0000-0100-000003000000}"/>
    <dataValidation allowBlank="1" showInputMessage="1" showErrorMessage="1" prompt="Šajā kolonnā ar šo virsrakstu tiek automātiski aprēķināta kopsumma" sqref="P5" xr:uid="{00000000-0002-0000-0100-000004000000}"/>
    <dataValidation allowBlank="1" showInputMessage="1" showErrorMessage="1" prompt="Šajā kolonnā tiek rādīta sīkdiagramma, kas vizualizē viena izdevumu veida izdevumu tendenci 12 mēnešu periodā " sqref="Q5" xr:uid="{00000000-0002-0000-0100-000005000000}"/>
    <dataValidation allowBlank="1" showInputMessage="1" showErrorMessage="1" prompt="Šajā šūnā ir navigācijas saite. Atlasiet, lai pārietu uz darblapu Budžets no gada sākuma" sqref="B1" xr:uid="{00000000-0002-0000-0100-000006000000}"/>
    <dataValidation allowBlank="1" showInputMessage="1" showErrorMessage="1" prompt="Šajā šūnā ir navigācijas saite. Atlasiet, lai pārietu uz detalizēto izdevumu darblapu" sqref="C1" xr:uid="{00000000-0002-0000-0100-000007000000}"/>
    <dataValidation allowBlank="1" showInputMessage="1" showErrorMessage="1" prompt="Šajā šūnā ir šīs darblapas nosaukums. Šūnā B3 ir datu griezums tabulas filtrēšanai pēc konta nosaukuma. Nedzēsiet šūnu diapazonā D3–O4 esošās formulas" sqref="B2:Q2" xr:uid="{00000000-0002-0000-0100-000008000000}"/>
  </dataValidations>
  <printOptions horizontalCentered="1"/>
  <pageMargins left="0.4" right="0.4" top="0.4" bottom="0.6" header="0.3" footer="0.3"/>
  <pageSetup paperSize="9" scale="64"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'MĒNEŠA IZDEVUMU KOPSAVILKUMS'!D6:O6</xm:f>
              <xm:sqref>Q6</xm:sqref>
            </x14:sparkline>
            <x14:sparkline>
              <xm:f>'MĒNEŠA IZDEVUMU KOPSAVILKUMS'!D7:O7</xm:f>
              <xm:sqref>Q7</xm:sqref>
            </x14:sparkline>
            <x14:sparkline>
              <xm:f>'MĒNEŠA IZDEVUMU KOPSAVILKUMS'!D8:O8</xm:f>
              <xm:sqref>Q8</xm:sqref>
            </x14:sparkline>
            <x14:sparkline>
              <xm:f>'MĒNEŠA IZDEVUMU KOPSAVILKUMS'!D9:O9</xm:f>
              <xm:sqref>Q9</xm:sqref>
            </x14:sparkline>
            <x14:sparkline>
              <xm:f>'MĒNEŠA IZDEVUMU KOPSAVILKUMS'!D10:O10</xm:f>
              <xm:sqref>Q10</xm:sqref>
            </x14:sparkline>
            <x14:sparkline>
              <xm:f>'MĒNEŠA IZDEVUMU KOPSAVILKUMS'!D11:O11</xm:f>
              <xm:sqref>Q11</xm:sqref>
            </x14:sparkline>
            <x14:sparkline>
              <xm:f>'MĒNEŠA IZDEVUMU KOPSAVILKUMS'!D12:O12</xm:f>
              <xm:sqref>Q12</xm:sqref>
            </x14:sparkline>
            <x14:sparkline>
              <xm:f>'MĒNEŠA IZDEVUMU KOPSAVILKUMS'!D13:O13</xm:f>
              <xm:sqref>Q13</xm:sqref>
            </x14:sparkline>
            <x14:sparkline>
              <xm:f>'MĒNEŠA IZDEVUMU KOPSAVILKUMS'!D14:O14</xm:f>
              <xm:sqref>Q14</xm:sqref>
            </x14:sparkline>
            <x14:sparkline>
              <xm:f>'MĒNEŠA IZDEVUMU KOPSAVILKUMS'!D15:O15</xm:f>
              <xm:sqref>Q15</xm:sqref>
            </x14:sparkline>
            <x14:sparkline>
              <xm:f>'MĒNEŠA IZDEVUMU KOPSAVILKUMS'!D16:O16</xm:f>
              <xm:sqref>Q16</xm:sqref>
            </x14:sparkline>
            <x14:sparkline>
              <xm:f>'MĒNEŠA IZDEVUMU KOPSAVILKUMS'!D17:O17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2F2F"/>
    <pageSetUpPr fitToPage="1"/>
  </sheetPr>
  <dimension ref="B1:J6"/>
  <sheetViews>
    <sheetView showGridLines="0" workbookViewId="0"/>
  </sheetViews>
  <sheetFormatPr defaultColWidth="8.85546875" defaultRowHeight="30" customHeight="1" x14ac:dyDescent="0.25"/>
  <cols>
    <col min="1" max="1" width="3" customWidth="1"/>
    <col min="2" max="2" width="15.85546875" customWidth="1"/>
    <col min="3" max="3" width="13.28515625" customWidth="1"/>
    <col min="4" max="4" width="9.7109375" customWidth="1"/>
    <col min="5" max="5" width="30.140625" customWidth="1"/>
    <col min="6" max="6" width="15.42578125" customWidth="1"/>
    <col min="7" max="7" width="30.140625" customWidth="1"/>
    <col min="8" max="8" width="22.5703125" customWidth="1"/>
    <col min="9" max="9" width="14.7109375" customWidth="1"/>
    <col min="10" max="10" width="15.5703125" customWidth="1"/>
  </cols>
  <sheetData>
    <row r="1" spans="2:10" ht="42.6" customHeight="1" x14ac:dyDescent="0.25"/>
    <row r="2" spans="2:10" ht="72" customHeight="1" x14ac:dyDescent="0.25">
      <c r="B2" s="64" t="s">
        <v>36</v>
      </c>
      <c r="C2" s="64"/>
      <c r="D2" s="64"/>
      <c r="E2" s="64"/>
      <c r="F2" s="64"/>
      <c r="G2" s="64"/>
      <c r="H2" s="64"/>
      <c r="I2" s="64"/>
      <c r="J2" s="64"/>
    </row>
    <row r="3" spans="2:10" ht="83.45" customHeight="1" x14ac:dyDescent="0.25">
      <c r="B3" s="63"/>
      <c r="C3" s="63"/>
      <c r="D3" s="63"/>
      <c r="E3" s="63"/>
      <c r="F3" s="63"/>
      <c r="G3" s="63"/>
      <c r="H3" s="63"/>
      <c r="I3" s="63"/>
      <c r="J3" s="63"/>
    </row>
    <row r="4" spans="2:10" ht="43.15" customHeight="1" x14ac:dyDescent="0.25">
      <c r="B4" s="41" t="s">
        <v>1</v>
      </c>
      <c r="C4" s="42" t="s">
        <v>37</v>
      </c>
      <c r="D4" s="42" t="s">
        <v>39</v>
      </c>
      <c r="E4" s="42" t="s">
        <v>40</v>
      </c>
      <c r="F4" s="42" t="s">
        <v>43</v>
      </c>
      <c r="G4" s="42" t="s">
        <v>44</v>
      </c>
      <c r="H4" s="42" t="s">
        <v>47</v>
      </c>
      <c r="I4" s="42" t="s">
        <v>50</v>
      </c>
      <c r="J4" s="43" t="s">
        <v>53</v>
      </c>
    </row>
    <row r="5" spans="2:10" ht="37.9" customHeight="1" x14ac:dyDescent="0.25">
      <c r="B5" s="70">
        <v>1000</v>
      </c>
      <c r="C5" s="44" t="s">
        <v>38</v>
      </c>
      <c r="D5" s="72">
        <v>100</v>
      </c>
      <c r="E5" s="45" t="s">
        <v>41</v>
      </c>
      <c r="F5" s="74">
        <v>750.75</v>
      </c>
      <c r="G5" s="45" t="s">
        <v>45</v>
      </c>
      <c r="H5" s="45" t="s">
        <v>48</v>
      </c>
      <c r="I5" s="45" t="s">
        <v>51</v>
      </c>
      <c r="J5" s="44" t="s">
        <v>38</v>
      </c>
    </row>
    <row r="6" spans="2:10" ht="37.9" customHeight="1" x14ac:dyDescent="0.25">
      <c r="B6" s="71">
        <v>7000</v>
      </c>
      <c r="C6" s="46" t="s">
        <v>38</v>
      </c>
      <c r="D6" s="73">
        <v>101</v>
      </c>
      <c r="E6" s="47" t="s">
        <v>42</v>
      </c>
      <c r="F6" s="75">
        <v>2500</v>
      </c>
      <c r="G6" s="47" t="s">
        <v>46</v>
      </c>
      <c r="H6" s="47" t="s">
        <v>49</v>
      </c>
      <c r="I6" s="47" t="s">
        <v>52</v>
      </c>
      <c r="J6" s="46" t="s">
        <v>38</v>
      </c>
    </row>
  </sheetData>
  <mergeCells count="3">
    <mergeCell ref="B3:F3"/>
    <mergeCell ref="G3:J3"/>
    <mergeCell ref="B2:J2"/>
  </mergeCells>
  <dataValidations count="13">
    <dataValidation allowBlank="1" showInputMessage="1" showErrorMessage="1" prompt="Šajā darbgrāmatā izveidojiet detalizētos izdevumus. Detalizēto izdevumu tabulā ievadiet detalizētu informāciju. Šūnā B1 un C1 esošās navigācijas saites ved uz iepriekšējo un nākamo darblapu" sqref="A1" xr:uid="{00000000-0002-0000-0200-000000000000}"/>
    <dataValidation allowBlank="1" showInputMessage="1" showErrorMessage="1" prompt="Šajā kolonnā ar šo virsrakstu ievadiet virsgrāmatas kodu" sqref="B4" xr:uid="{00000000-0002-0000-0200-000001000000}"/>
    <dataValidation allowBlank="1" showInputMessage="1" showErrorMessage="1" prompt="Šajā kolonnā ar šo virsrakstu ievadiet rēķina datumu" sqref="C4" xr:uid="{00000000-0002-0000-0200-000002000000}"/>
    <dataValidation allowBlank="1" showInputMessage="1" showErrorMessage="1" prompt="Šajā kolonnā ar šo virsrakstu ievadiet rēķina numuru" sqref="D4" xr:uid="{00000000-0002-0000-0200-000003000000}"/>
    <dataValidation allowBlank="1" showInputMessage="1" showErrorMessage="1" prompt="Šajā kolonnā ar šo virsrakstu ievadiet pieprasītāja vārdu" sqref="E4" xr:uid="{00000000-0002-0000-0200-000004000000}"/>
    <dataValidation allowBlank="1" showInputMessage="1" showErrorMessage="1" prompt="Šajā kolonnā ar šo virsrakstu ievadiet čeka summu" sqref="F4" xr:uid="{00000000-0002-0000-0200-000005000000}"/>
    <dataValidation allowBlank="1" showInputMessage="1" showErrorMessage="1" prompt="Šajā kolonnā ar šo virsrakstu ievadiet naudas saņēmēja vārdu" sqref="G4" xr:uid="{00000000-0002-0000-0200-000006000000}"/>
    <dataValidation allowBlank="1" showInputMessage="1" showErrorMessage="1" prompt="Šajā kolonnā ar šo virsrakstu ievadiet čeka lietojumu" sqref="H4" xr:uid="{00000000-0002-0000-0200-000007000000}"/>
    <dataValidation allowBlank="1" showInputMessage="1" showErrorMessage="1" prompt="Šajā kolonnā ar šo virsrakstu ievadiet izplatīšanas veidu" sqref="I4" xr:uid="{00000000-0002-0000-0200-000008000000}"/>
    <dataValidation allowBlank="1" showInputMessage="1" showErrorMessage="1" prompt="Šajā kolonnā ar šo virsrakstu ievadiet faila datumu" sqref="J4" xr:uid="{00000000-0002-0000-0200-000009000000}"/>
    <dataValidation allowBlank="1" showInputMessage="1" showErrorMessage="1" prompt="Šajā šūnā ir šīs darblapas nosaukums. Šūnā B3 ir datu griezums tabulas filtrēšanai pēc pieprasītāja, bet šūnā G3 ir datu griezums tabulas filtrēšanai pēc naudas saņēmēja" sqref="B2:J2" xr:uid="{00000000-0002-0000-0200-00000A000000}"/>
    <dataValidation allowBlank="1" showInputMessage="1" showErrorMessage="1" prompt="Navigācijas saite. Atlasiet, lai pārietu uz mēneša izdevumu kopsavilkumu" sqref="B1" xr:uid="{00000000-0002-0000-0200-00000B000000}"/>
    <dataValidation allowBlank="1" showInputMessage="1" showErrorMessage="1" prompt="Šajā šūnā ir navigācijas saite. Atlasiet, lai pārietu uz labdarības un sponsorēšanas darblapu" sqref="C1" xr:uid="{00000000-0002-0000-0200-00000C000000}"/>
  </dataValidations>
  <printOptions horizontalCentered="1"/>
  <pageMargins left="0.4" right="0.4" top="0.4" bottom="0.6" header="0.3" footer="0.3"/>
  <pageSetup paperSize="9" scale="80"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2F2F"/>
    <pageSetUpPr fitToPage="1"/>
  </sheetPr>
  <dimension ref="B1:L7"/>
  <sheetViews>
    <sheetView showGridLines="0" workbookViewId="0"/>
  </sheetViews>
  <sheetFormatPr defaultColWidth="8.85546875" defaultRowHeight="30" customHeight="1" x14ac:dyDescent="0.25"/>
  <cols>
    <col min="1" max="1" width="3" customWidth="1"/>
    <col min="2" max="2" width="15.85546875" customWidth="1"/>
    <col min="3" max="3" width="22.85546875" customWidth="1"/>
    <col min="4" max="4" width="28.7109375" customWidth="1"/>
    <col min="5" max="5" width="17.42578125" customWidth="1"/>
    <col min="6" max="6" width="17.5703125" customWidth="1"/>
    <col min="7" max="7" width="27.140625" customWidth="1"/>
    <col min="8" max="8" width="16.5703125" customWidth="1"/>
    <col min="9" max="9" width="21.7109375" customWidth="1"/>
    <col min="10" max="10" width="15.5703125" customWidth="1"/>
    <col min="11" max="11" width="15.42578125" customWidth="1"/>
    <col min="12" max="12" width="11.7109375" customWidth="1"/>
  </cols>
  <sheetData>
    <row r="1" spans="2:12" ht="42.6" customHeight="1" x14ac:dyDescent="0.25">
      <c r="C1" s="48"/>
    </row>
    <row r="2" spans="2:12" ht="87" customHeight="1" x14ac:dyDescent="0.25">
      <c r="B2" s="65" t="s">
        <v>54</v>
      </c>
      <c r="C2" s="65"/>
      <c r="D2" s="65"/>
      <c r="E2" s="65"/>
      <c r="F2" s="65"/>
      <c r="G2" s="65"/>
      <c r="H2" s="65"/>
      <c r="I2" s="65"/>
      <c r="J2" s="65"/>
      <c r="K2" s="65"/>
      <c r="L2" s="65"/>
    </row>
    <row r="3" spans="2:12" ht="75" customHeight="1" x14ac:dyDescent="0.25">
      <c r="B3" s="63"/>
      <c r="C3" s="63"/>
      <c r="D3" s="63"/>
      <c r="E3" s="63"/>
      <c r="F3" s="63"/>
      <c r="G3" s="63"/>
      <c r="H3" s="63"/>
      <c r="I3" s="63"/>
      <c r="J3" s="63"/>
      <c r="K3" s="63"/>
      <c r="L3" s="63"/>
    </row>
    <row r="4" spans="2:12" ht="46.15" customHeight="1" x14ac:dyDescent="0.25">
      <c r="B4" s="49" t="s">
        <v>1</v>
      </c>
      <c r="C4" s="50" t="s">
        <v>55</v>
      </c>
      <c r="D4" s="50" t="s">
        <v>40</v>
      </c>
      <c r="E4" s="50" t="s">
        <v>43</v>
      </c>
      <c r="F4" s="50" t="s">
        <v>57</v>
      </c>
      <c r="G4" s="50" t="s">
        <v>44</v>
      </c>
      <c r="H4" s="50" t="s">
        <v>60</v>
      </c>
      <c r="I4" s="50" t="s">
        <v>63</v>
      </c>
      <c r="J4" s="50" t="s">
        <v>66</v>
      </c>
      <c r="K4" s="50" t="s">
        <v>50</v>
      </c>
      <c r="L4" s="51" t="s">
        <v>53</v>
      </c>
    </row>
    <row r="5" spans="2:12" ht="46.15" customHeight="1" x14ac:dyDescent="0.25">
      <c r="B5" s="66">
        <v>12000</v>
      </c>
      <c r="C5" s="52" t="s">
        <v>38</v>
      </c>
      <c r="D5" s="53" t="s">
        <v>56</v>
      </c>
      <c r="E5" s="68">
        <v>1000</v>
      </c>
      <c r="F5" s="69">
        <v>12</v>
      </c>
      <c r="G5" s="53" t="s">
        <v>58</v>
      </c>
      <c r="H5" s="53" t="s">
        <v>61</v>
      </c>
      <c r="I5" s="53" t="s">
        <v>64</v>
      </c>
      <c r="J5" s="53" t="s">
        <v>67</v>
      </c>
      <c r="K5" s="53" t="s">
        <v>68</v>
      </c>
      <c r="L5" s="52" t="s">
        <v>38</v>
      </c>
    </row>
    <row r="6" spans="2:12" ht="46.15" customHeight="1" x14ac:dyDescent="0.25">
      <c r="B6" s="67">
        <v>11000</v>
      </c>
      <c r="C6" s="54" t="s">
        <v>38</v>
      </c>
      <c r="D6" s="55" t="s">
        <v>56</v>
      </c>
      <c r="E6" s="68">
        <v>2500</v>
      </c>
      <c r="F6" s="68">
        <v>0</v>
      </c>
      <c r="G6" s="55" t="s">
        <v>59</v>
      </c>
      <c r="H6" s="55" t="s">
        <v>62</v>
      </c>
      <c r="I6" s="55" t="s">
        <v>65</v>
      </c>
      <c r="J6" s="55" t="s">
        <v>62</v>
      </c>
      <c r="K6" s="55" t="s">
        <v>68</v>
      </c>
      <c r="L6" s="54" t="s">
        <v>38</v>
      </c>
    </row>
    <row r="7" spans="2:12" ht="46.15" customHeight="1" x14ac:dyDescent="0.25">
      <c r="B7" s="56"/>
      <c r="C7" s="57"/>
      <c r="D7" s="58"/>
      <c r="E7" s="59"/>
      <c r="F7" s="59"/>
      <c r="G7" s="58"/>
      <c r="H7" s="58"/>
      <c r="I7" s="58"/>
      <c r="J7" s="58"/>
      <c r="K7" s="58"/>
      <c r="L7" s="57"/>
    </row>
  </sheetData>
  <mergeCells count="3">
    <mergeCell ref="B3:F3"/>
    <mergeCell ref="G3:L3"/>
    <mergeCell ref="B2:L2"/>
  </mergeCells>
  <dataValidations count="14">
    <dataValidation allowBlank="1" showInputMessage="1" showErrorMessage="1" prompt="Šajā darblapā izveidojiet labdarības un sponsorēšanas sarakstu. Sākot ar šūnu B4, ievadiet tabulā detalizētu informāciju (tabula &quot;Cits&quot;). Atlasiet šūnu B1, lai pārietu uz detalizēto izdevumu darblapu" sqref="A1" xr:uid="{00000000-0002-0000-0300-000000000000}"/>
    <dataValidation allowBlank="1" showInputMessage="1" showErrorMessage="1" prompt="Šajā kolonnā ar šo virsrakstu ievadiet virsgrāmatas kodu" sqref="B4" xr:uid="{00000000-0002-0000-0300-000001000000}"/>
    <dataValidation allowBlank="1" showInputMessage="1" showErrorMessage="1" prompt="Šajā kolonnā ar šo virsrakstu ievadiet datumu, kad uzsākts čeka pieprasījums" sqref="C4" xr:uid="{00000000-0002-0000-0300-000002000000}"/>
    <dataValidation allowBlank="1" showInputMessage="1" showErrorMessage="1" prompt="Šajā kolonnā ar šo virsrakstu ievadiet pieprasītāja vārdu" sqref="D4" xr:uid="{00000000-0002-0000-0300-000003000000}"/>
    <dataValidation allowBlank="1" showInputMessage="1" showErrorMessage="1" prompt="Šajā kolonnā ar šo virsrakstu ievadiet čeka summu" sqref="E4" xr:uid="{00000000-0002-0000-0300-000004000000}"/>
    <dataValidation allowBlank="1" showInputMessage="1" showErrorMessage="1" prompt="Šajā kolonnā ar šo virsrakstu ievadiet iepriekšējā gada ieguldījumu" sqref="F4" xr:uid="{00000000-0002-0000-0300-000005000000}"/>
    <dataValidation allowBlank="1" showInputMessage="1" showErrorMessage="1" prompt="Šajā kolonnā ar šo virsrakstu ievadiet naudas saņēmēja vārdu" sqref="G4" xr:uid="{00000000-0002-0000-0300-000006000000}"/>
    <dataValidation allowBlank="1" showInputMessage="1" showErrorMessage="1" prompt="Šajā kolonnā ar šo virsrakstu ievadiet izmantojuma mērķi" sqref="H4" xr:uid="{00000000-0002-0000-0300-000007000000}"/>
    <dataValidation allowBlank="1" showInputMessage="1" showErrorMessage="1" prompt="Šajā kolonnā ar šo virsrakstu ievadiet parakstītāja vārdu" sqref="I4" xr:uid="{00000000-0002-0000-0300-000008000000}"/>
    <dataValidation allowBlank="1" showInputMessage="1" showErrorMessage="1" prompt="Šajā kolonnā ar šo virsrakstu ievadiet kategoriju" sqref="J4" xr:uid="{00000000-0002-0000-0300-000009000000}"/>
    <dataValidation allowBlank="1" showInputMessage="1" showErrorMessage="1" prompt="Šajā kolonnā ar šo virsrakstu ievadiet izplatīšanas veidu" sqref="K4" xr:uid="{00000000-0002-0000-0300-00000A000000}"/>
    <dataValidation allowBlank="1" showInputMessage="1" showErrorMessage="1" prompt="Šajā kolonnā ar šo virsrakstu ievadiet faila datumu" sqref="L4" xr:uid="{00000000-0002-0000-0300-00000B000000}"/>
    <dataValidation allowBlank="1" showInputMessage="1" showErrorMessage="1" prompt="Navigācijas saite. Atlasiet, lai pārietu uz detalizēto izdevumu darblapu" sqref="B1" xr:uid="{00000000-0002-0000-0300-00000C000000}"/>
    <dataValidation allowBlank="1" showInputMessage="1" showErrorMessage="1" prompt="Šajā šūnā ir šīs darblapas nosaukums. Šūnā B3 ir datu griezums tabulas filtrēšanai pēc pieprasītāja, bet šūnā G3 ir datu griezums tabulas filtrēšanai pēc naudas saņēmēja" sqref="B2:L2" xr:uid="{00000000-0002-0000-0300-00000D000000}"/>
  </dataValidations>
  <printOptions horizontalCentered="1"/>
  <pageMargins left="0.4" right="0.4" top="0.4" bottom="0.6" header="0.3" footer="0.3"/>
  <pageSetup paperSize="9" scale="68"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38834D-44CA-4B7A-B6B2-4CC9567B5E95}">
  <ds:schemaRefs>
    <ds:schemaRef ds:uri="http://schemas.microsoft.com/sharepoint/v3/contenttype/forms"/>
  </ds:schemaRefs>
</ds:datastoreItem>
</file>

<file path=customXml/itemProps2.xml><?xml version="1.0" encoding="utf-8"?>
<ds:datastoreItem xmlns:ds="http://schemas.openxmlformats.org/officeDocument/2006/customXml" ds:itemID="{33E015DD-ECC5-4D38-BDD9-6976DD0470A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Darblapas</vt:lpstr>
      </vt:variant>
      <vt:variant>
        <vt:i4>4</vt:i4>
      </vt:variant>
      <vt:variant>
        <vt:lpstr>Diapazoni ar nosaukumiem</vt:lpstr>
      </vt:variant>
      <vt:variant>
        <vt:i4>10</vt:i4>
      </vt:variant>
    </vt:vector>
  </HeadingPairs>
  <TitlesOfParts>
    <vt:vector size="14" baseType="lpstr">
      <vt:lpstr>BUDŽETS NO GADA SĀKUMA</vt:lpstr>
      <vt:lpstr>MĒNEŠA IZDEVUMU KOPSAVILKUMS</vt:lpstr>
      <vt:lpstr>DETALIZĒTI IZDEVUMI</vt:lpstr>
      <vt:lpstr>LABDARĪBA UN SPONSORĒŠANA</vt:lpstr>
      <vt:lpstr>_GADS</vt:lpstr>
      <vt:lpstr>'BUDŽETS NO GADA SĀKUMA'!Drukāt_virsrakstus</vt:lpstr>
      <vt:lpstr>'DETALIZĒTI IZDEVUMI'!Drukāt_virsrakstus</vt:lpstr>
      <vt:lpstr>'LABDARĪBA UN SPONSORĒŠANA'!Drukāt_virsrakstus</vt:lpstr>
      <vt:lpstr>'MĒNEŠA IZDEVUMU KOPSAVILKUMS'!Drukāt_virsrakstus</vt:lpstr>
      <vt:lpstr>RindasVirsrakstaApgabals1..G2</vt:lpstr>
      <vt:lpstr>Virsraksts_1</vt:lpstr>
      <vt:lpstr>Virsraksts_2</vt:lpstr>
      <vt:lpstr>Virsraksts_4</vt:lpstr>
      <vt:lpstr>Visraksts_3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2019-02-14T05:48:47Z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