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17"/>
  <workbookPr filterPrivacy="1"/>
  <xr:revisionPtr revIDLastSave="0" documentId="13_ncr:1_{D8071A76-8CD5-407F-A11D-F52CBD0D823D}" xr6:coauthVersionLast="43" xr6:coauthVersionMax="43" xr10:uidLastSave="{00000000-0000-0000-0000-000000000000}"/>
  <bookViews>
    <workbookView xWindow="-120" yWindow="-120" windowWidth="28890" windowHeight="16140" xr2:uid="{00000000-000D-0000-FFFF-FFFF00000000}"/>
  </bookViews>
  <sheets>
    <sheet name="Naudas plūsma" sheetId="1" r:id="rId1"/>
    <sheet name="Naudas plūsmas diagramma" sheetId="2" r:id="rId2"/>
  </sheets>
  <definedNames>
    <definedName name="_xlnm.Print_Titles" localSheetId="0">'Naudas plūsma'!$6:$6</definedName>
    <definedName name="Nauda_sākumā">'Naudas plūsma'!$C$7</definedName>
    <definedName name="Naudas_minimums">'Naudas plūsma'!$C$4</definedName>
    <definedName name="Sākuma_datums">'Naudas plūsma'!$C$3</definedName>
    <definedName name="Uzņēmuma_nosaukums">'Naudas plūsma'!$B$2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57" i="1" l="1"/>
  <c r="P58" i="1"/>
  <c r="P59" i="1"/>
  <c r="P60" i="1"/>
  <c r="P61" i="1"/>
  <c r="P48" i="1"/>
  <c r="P49" i="1"/>
  <c r="P50" i="1"/>
  <c r="P51" i="1"/>
  <c r="P11" i="1"/>
  <c r="P12" i="1"/>
  <c r="P13" i="1"/>
  <c r="P14" i="1"/>
  <c r="P15" i="1"/>
  <c r="F16" i="1" l="1"/>
  <c r="D16" i="1"/>
  <c r="O4" i="1" l="1"/>
  <c r="N4" i="1"/>
  <c r="M4" i="1"/>
  <c r="L4" i="1"/>
  <c r="K4" i="1"/>
  <c r="J4" i="1"/>
  <c r="I4" i="1"/>
  <c r="H4" i="1"/>
  <c r="G4" i="1"/>
  <c r="F4" i="1"/>
  <c r="E4" i="1"/>
  <c r="D4" i="1"/>
  <c r="C3" i="1" l="1"/>
  <c r="P56" i="1" l="1"/>
  <c r="C17" i="1" l="1"/>
  <c r="C53" i="1" s="1"/>
  <c r="D7" i="1" l="1"/>
  <c r="D17" i="1" s="1"/>
  <c r="E16" i="1" l="1"/>
  <c r="D37" i="2" l="1"/>
  <c r="P10" i="1" l="1"/>
  <c r="P47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20" i="1"/>
  <c r="G16" i="1"/>
  <c r="H16" i="1"/>
  <c r="I16" i="1"/>
  <c r="J16" i="1"/>
  <c r="K16" i="1"/>
  <c r="L16" i="1"/>
  <c r="M16" i="1"/>
  <c r="N16" i="1"/>
  <c r="O16" i="1"/>
  <c r="D45" i="1" l="1"/>
  <c r="D52" i="1" s="1"/>
  <c r="F45" i="1"/>
  <c r="F52" i="1" s="1"/>
  <c r="K45" i="1"/>
  <c r="K52" i="1" s="1"/>
  <c r="E45" i="1"/>
  <c r="E52" i="1" s="1"/>
  <c r="J45" i="1"/>
  <c r="J52" i="1" s="1"/>
  <c r="N45" i="1"/>
  <c r="N52" i="1" s="1"/>
  <c r="I45" i="1"/>
  <c r="I52" i="1" s="1"/>
  <c r="O45" i="1"/>
  <c r="O52" i="1" s="1"/>
  <c r="H45" i="1"/>
  <c r="H52" i="1" s="1"/>
  <c r="L45" i="1"/>
  <c r="L52" i="1" s="1"/>
  <c r="M45" i="1"/>
  <c r="M52" i="1" s="1"/>
  <c r="G45" i="1"/>
  <c r="G52" i="1" s="1"/>
  <c r="P16" i="1"/>
  <c r="P52" i="1" l="1"/>
  <c r="D53" i="1"/>
  <c r="E7" i="1" s="1"/>
  <c r="E17" i="1" s="1"/>
  <c r="E53" i="1" s="1"/>
  <c r="F7" i="1" s="1"/>
  <c r="F17" i="1" s="1"/>
  <c r="F53" i="1" s="1"/>
  <c r="G7" i="1" s="1"/>
  <c r="G17" i="1" s="1"/>
  <c r="G53" i="1" s="1"/>
  <c r="H7" i="1" s="1"/>
  <c r="H17" i="1" s="1"/>
  <c r="H53" i="1" s="1"/>
  <c r="I7" i="1" s="1"/>
  <c r="I17" i="1" s="1"/>
  <c r="I53" i="1" s="1"/>
  <c r="J7" i="1" s="1"/>
  <c r="J17" i="1" s="1"/>
  <c r="J53" i="1" s="1"/>
  <c r="K7" i="1" s="1"/>
  <c r="K17" i="1" s="1"/>
  <c r="K53" i="1" s="1"/>
  <c r="L7" i="1" s="1"/>
  <c r="L17" i="1" s="1"/>
  <c r="L53" i="1" s="1"/>
  <c r="M7" i="1" s="1"/>
  <c r="M17" i="1" s="1"/>
  <c r="M53" i="1" s="1"/>
  <c r="N7" i="1" s="1"/>
  <c r="N17" i="1" s="1"/>
  <c r="N53" i="1" s="1"/>
  <c r="O7" i="1" s="1"/>
  <c r="O17" i="1" s="1"/>
  <c r="O53" i="1" s="1"/>
  <c r="P45" i="1"/>
</calcChain>
</file>

<file path=xl/sharedStrings.xml><?xml version="1.0" encoding="utf-8"?>
<sst xmlns="http://schemas.openxmlformats.org/spreadsheetml/2006/main" count="128" uniqueCount="69">
  <si>
    <t>Naudas plūsmas prognoze mazam uzņēmumam</t>
  </si>
  <si>
    <t>Uzņēmuma nosaukums</t>
  </si>
  <si>
    <t>Sākuma datums</t>
  </si>
  <si>
    <t>Brīdinājums par minimālu naudas atlikumu</t>
  </si>
  <si>
    <t>Pieejamā nauda (mēneša sākumā)</t>
  </si>
  <si>
    <t>NAUDAS IEŅĒMUMI</t>
  </si>
  <si>
    <t>Pārdošanas ieņēmumi</t>
  </si>
  <si>
    <t>Atgrieztās preces un neapliekamie minimumi</t>
  </si>
  <si>
    <t>Debitoru parādi</t>
  </si>
  <si>
    <t>Procenti, citi ienākumi</t>
  </si>
  <si>
    <t>Aizdevumu atmaksa</t>
  </si>
  <si>
    <t>Īpašnieka ieguldījumi</t>
  </si>
  <si>
    <t>NAUDAS IEŅĒMUMI KOPĀ</t>
  </si>
  <si>
    <t>Kopējā pieejamā naudas summa</t>
  </si>
  <si>
    <t>VEIKTĀS IZMAKSAS</t>
  </si>
  <si>
    <t>Reklamēšana</t>
  </si>
  <si>
    <t>Komisijas un algas</t>
  </si>
  <si>
    <t>Līgumdarbs</t>
  </si>
  <si>
    <t>Darbinieku priekšrocību programmas</t>
  </si>
  <si>
    <t>Apdrošināšana (izņemot veselības)</t>
  </si>
  <si>
    <t>Procenti</t>
  </si>
  <si>
    <t>Materiāli un preces (PPPI)</t>
  </si>
  <si>
    <t>Maltītes un izklaide</t>
  </si>
  <si>
    <t>Hipotēkas procenti</t>
  </si>
  <si>
    <t>Biroja izdevumi</t>
  </si>
  <si>
    <t>Citi procenti</t>
  </si>
  <si>
    <t>Pensija un peļņas sadales plāns</t>
  </si>
  <si>
    <t>Pirkumi tālākai pārdošanai</t>
  </si>
  <si>
    <t>Īre vai noma</t>
  </si>
  <si>
    <t>Īre vai noma: transportlīdzekļi, aprīkojums</t>
  </si>
  <si>
    <t>Remonts un uzturēšana</t>
  </si>
  <si>
    <t>Materiāli (neizteikti PPPI)</t>
  </si>
  <si>
    <t>Nodokļi un licences</t>
  </si>
  <si>
    <t>Ceļošana</t>
  </si>
  <si>
    <t>Komunālie pakalpojumi</t>
  </si>
  <si>
    <t>Darba alga (sam. darb. nodokļi)</t>
  </si>
  <si>
    <t>Citi izdevumi</t>
  </si>
  <si>
    <t>Dažādi</t>
  </si>
  <si>
    <t>STARPSUMMA</t>
  </si>
  <si>
    <t>Aizdevuma pamatsumma</t>
  </si>
  <si>
    <t>Kapitāla palielināšanas pirkumi</t>
  </si>
  <si>
    <t>Citas sākuma izmaksas</t>
  </si>
  <si>
    <t>Rezervēts un/vai uzglabāts</t>
  </si>
  <si>
    <t>Īpašnieku izņemtā summa</t>
  </si>
  <si>
    <t>KOPĒJĀ IZMAKSĀTĀ SUMMA</t>
  </si>
  <si>
    <t>Pieejamā nauda (mēneša beigas)</t>
  </si>
  <si>
    <t>CITI DARBĪBAS DATI</t>
  </si>
  <si>
    <t>Pārdošanas apjoms (eiro)</t>
  </si>
  <si>
    <t>Debitoru parādu atlikums</t>
  </si>
  <si>
    <t>Slikto parādu atlikums</t>
  </si>
  <si>
    <t>Pieejamie krājumi</t>
  </si>
  <si>
    <t>Kreditoru parādu atlikums</t>
  </si>
  <si>
    <t>Nolietojums</t>
  </si>
  <si>
    <t>Sākums</t>
  </si>
  <si>
    <t xml:space="preserve"> </t>
  </si>
  <si>
    <t>Jan-18</t>
  </si>
  <si>
    <t>Feb-18</t>
  </si>
  <si>
    <t>Mar-18</t>
  </si>
  <si>
    <t>Apr-18</t>
  </si>
  <si>
    <t>Mai-18</t>
  </si>
  <si>
    <t>Jūn-18</t>
  </si>
  <si>
    <t>Jūl-18</t>
  </si>
  <si>
    <t>Aug-18</t>
  </si>
  <si>
    <t>Sep-18</t>
  </si>
  <si>
    <t>Okt-18</t>
  </si>
  <si>
    <t>Nov-18</t>
  </si>
  <si>
    <t>Dec-18</t>
  </si>
  <si>
    <t>Kopā</t>
  </si>
  <si>
    <t>Kombinētā diagramma, kurā redzams pieejamās naudas minimuma brīdinājums un naudas plūsmas prognoze, ir šajā šūnā.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</si>
</sst>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mmm\-yy"/>
    <numFmt numFmtId="167" formatCode="_-* #,##0\ [$EUR]_-;\-* #,##0\ [$EUR]_-;_-* &quot;-&quot;\ [$EUR]_-;_-@_-"/>
    <numFmt numFmtId="168" formatCode="#,##0\ [$EUR]"/>
  </numFmts>
  <fonts count="31" x14ac:knownFonts="1">
    <font>
      <sz val="8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  <scheme val="minor"/>
    </font>
    <font>
      <sz val="10"/>
      <color indexed="8"/>
      <name val="Arial"/>
      <family val="2"/>
      <scheme val="minor"/>
    </font>
    <font>
      <b/>
      <sz val="10"/>
      <name val="Arial"/>
      <family val="2"/>
      <scheme val="minor"/>
    </font>
    <font>
      <b/>
      <sz val="8"/>
      <name val="Arial"/>
      <family val="2"/>
      <scheme val="minor"/>
    </font>
    <font>
      <sz val="10"/>
      <name val="Arial"/>
      <family val="2"/>
      <scheme val="minor"/>
    </font>
    <font>
      <sz val="8"/>
      <color theme="0"/>
      <name val="Arial"/>
      <family val="2"/>
      <scheme val="minor"/>
    </font>
    <font>
      <b/>
      <sz val="14"/>
      <color theme="1" tint="0.249977111117893"/>
      <name val="Arial"/>
      <family val="2"/>
      <scheme val="major"/>
    </font>
    <font>
      <b/>
      <sz val="8"/>
      <color theme="0"/>
      <name val="Arial"/>
      <family val="2"/>
      <scheme val="minor"/>
    </font>
    <font>
      <b/>
      <sz val="8"/>
      <color theme="0" tint="-0.249977111117893"/>
      <name val="Arial"/>
      <family val="2"/>
      <scheme val="minor"/>
    </font>
    <font>
      <sz val="8"/>
      <color theme="0" tint="-0.249977111117893"/>
      <name val="Arial"/>
      <family val="2"/>
      <scheme val="minor"/>
    </font>
    <font>
      <b/>
      <sz val="8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8">
    <fill>
      <patternFill patternType="none"/>
    </fill>
    <fill>
      <patternFill patternType="gray125"/>
    </fill>
    <fill>
      <patternFill patternType="lightUp"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167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26" applyNumberFormat="0" applyAlignment="0" applyProtection="0"/>
    <xf numFmtId="0" fontId="23" fillId="11" borderId="27" applyNumberFormat="0" applyAlignment="0" applyProtection="0"/>
    <xf numFmtId="0" fontId="24" fillId="11" borderId="26" applyNumberFormat="0" applyAlignment="0" applyProtection="0"/>
    <xf numFmtId="0" fontId="25" fillId="0" borderId="28" applyNumberFormat="0" applyFill="0" applyAlignment="0" applyProtection="0"/>
    <xf numFmtId="0" fontId="26" fillId="12" borderId="29" applyNumberFormat="0" applyAlignment="0" applyProtection="0"/>
    <xf numFmtId="0" fontId="27" fillId="0" borderId="0" applyNumberFormat="0" applyFill="0" applyBorder="0" applyAlignment="0" applyProtection="0"/>
    <xf numFmtId="0" fontId="3" fillId="13" borderId="30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31" applyNumberFormat="0" applyFill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76">
    <xf numFmtId="0" fontId="0" fillId="0" borderId="0" xfId="0">
      <alignment wrapText="1"/>
    </xf>
    <xf numFmtId="0" fontId="4" fillId="0" borderId="0" xfId="0" applyFont="1" applyAlignment="1"/>
    <xf numFmtId="0" fontId="5" fillId="0" borderId="0" xfId="0" applyFont="1" applyFill="1" applyProtection="1">
      <alignment wrapText="1"/>
    </xf>
    <xf numFmtId="3" fontId="4" fillId="0" borderId="9" xfId="0" applyNumberFormat="1" applyFont="1" applyBorder="1" applyProtection="1">
      <alignment wrapText="1"/>
      <protection locked="0"/>
    </xf>
    <xf numFmtId="0" fontId="6" fillId="0" borderId="0" xfId="0" applyFont="1" applyBorder="1" applyAlignment="1"/>
    <xf numFmtId="0" fontId="4" fillId="0" borderId="0" xfId="0" applyFont="1" applyBorder="1" applyAlignment="1"/>
    <xf numFmtId="0" fontId="7" fillId="0" borderId="0" xfId="0" applyFont="1" applyBorder="1" applyAlignment="1">
      <alignment wrapText="1"/>
    </xf>
    <xf numFmtId="0" fontId="4" fillId="0" borderId="0" xfId="0" applyFont="1" applyBorder="1">
      <alignment wrapText="1"/>
    </xf>
    <xf numFmtId="0" fontId="7" fillId="0" borderId="3" xfId="0" applyFont="1" applyBorder="1" applyAlignment="1">
      <alignment wrapText="1"/>
    </xf>
    <xf numFmtId="3" fontId="4" fillId="2" borderId="10" xfId="0" applyNumberFormat="1" applyFont="1" applyFill="1" applyBorder="1">
      <alignment wrapText="1"/>
    </xf>
    <xf numFmtId="0" fontId="4" fillId="0" borderId="0" xfId="0" applyFont="1">
      <alignment wrapText="1"/>
    </xf>
    <xf numFmtId="3" fontId="4" fillId="0" borderId="1" xfId="0" applyNumberFormat="1" applyFont="1" applyBorder="1" applyProtection="1">
      <alignment wrapText="1"/>
      <protection locked="0"/>
    </xf>
    <xf numFmtId="0" fontId="7" fillId="0" borderId="7" xfId="0" applyFont="1" applyBorder="1" applyAlignment="1">
      <alignment wrapText="1"/>
    </xf>
    <xf numFmtId="0" fontId="4" fillId="0" borderId="7" xfId="0" applyFont="1" applyBorder="1">
      <alignment wrapText="1"/>
    </xf>
    <xf numFmtId="0" fontId="4" fillId="0" borderId="0" xfId="0" applyFont="1" applyAlignment="1">
      <alignment wrapText="1"/>
    </xf>
    <xf numFmtId="0" fontId="8" fillId="0" borderId="0" xfId="0" applyFont="1" applyFill="1" applyProtection="1">
      <alignment wrapText="1"/>
    </xf>
    <xf numFmtId="3" fontId="9" fillId="0" borderId="0" xfId="0" applyNumberFormat="1" applyFont="1" applyAlignment="1"/>
    <xf numFmtId="3" fontId="4" fillId="3" borderId="3" xfId="0" applyNumberFormat="1" applyFont="1" applyFill="1" applyBorder="1">
      <alignment wrapText="1"/>
    </xf>
    <xf numFmtId="3" fontId="4" fillId="0" borderId="0" xfId="0" applyNumberFormat="1" applyFont="1">
      <alignment wrapText="1"/>
    </xf>
    <xf numFmtId="0" fontId="11" fillId="4" borderId="2" xfId="0" applyFont="1" applyFill="1" applyBorder="1" applyAlignment="1">
      <alignment wrapText="1"/>
    </xf>
    <xf numFmtId="3" fontId="4" fillId="3" borderId="8" xfId="0" applyNumberFormat="1" applyFont="1" applyFill="1" applyBorder="1">
      <alignment wrapText="1"/>
    </xf>
    <xf numFmtId="0" fontId="9" fillId="4" borderId="2" xfId="0" applyNumberFormat="1" applyFont="1" applyFill="1" applyBorder="1">
      <alignment wrapText="1"/>
    </xf>
    <xf numFmtId="3" fontId="4" fillId="2" borderId="11" xfId="0" applyNumberFormat="1" applyFont="1" applyFill="1" applyBorder="1">
      <alignment wrapText="1"/>
    </xf>
    <xf numFmtId="0" fontId="4" fillId="0" borderId="1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3" fontId="4" fillId="5" borderId="8" xfId="0" applyNumberFormat="1" applyFont="1" applyFill="1" applyBorder="1" applyProtection="1">
      <alignment wrapText="1"/>
    </xf>
    <xf numFmtId="0" fontId="11" fillId="4" borderId="2" xfId="0" applyFont="1" applyFill="1" applyBorder="1" applyAlignment="1"/>
    <xf numFmtId="0" fontId="9" fillId="4" borderId="2" xfId="0" applyFont="1" applyFill="1" applyBorder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3" fontId="4" fillId="0" borderId="16" xfId="0" applyNumberFormat="1" applyFont="1" applyBorder="1" applyProtection="1">
      <alignment wrapText="1"/>
      <protection locked="0"/>
    </xf>
    <xf numFmtId="0" fontId="11" fillId="4" borderId="6" xfId="0" applyFont="1" applyFill="1" applyBorder="1" applyAlignment="1">
      <alignment horizontal="center" wrapText="1"/>
    </xf>
    <xf numFmtId="0" fontId="4" fillId="5" borderId="16" xfId="0" applyNumberFormat="1" applyFont="1" applyFill="1" applyBorder="1">
      <alignment wrapText="1"/>
    </xf>
    <xf numFmtId="0" fontId="4" fillId="5" borderId="9" xfId="0" applyNumberFormat="1" applyFont="1" applyFill="1" applyBorder="1">
      <alignment wrapText="1"/>
    </xf>
    <xf numFmtId="0" fontId="4" fillId="2" borderId="10" xfId="0" applyFont="1" applyFill="1" applyBorder="1">
      <alignment wrapText="1"/>
    </xf>
    <xf numFmtId="3" fontId="4" fillId="3" borderId="11" xfId="0" applyNumberFormat="1" applyFont="1" applyFill="1" applyBorder="1">
      <alignment wrapText="1"/>
    </xf>
    <xf numFmtId="3" fontId="4" fillId="0" borderId="10" xfId="0" applyNumberFormat="1" applyFont="1" applyBorder="1" applyProtection="1">
      <alignment wrapText="1"/>
      <protection locked="0"/>
    </xf>
    <xf numFmtId="3" fontId="4" fillId="2" borderId="17" xfId="0" applyNumberFormat="1" applyFont="1" applyFill="1" applyBorder="1">
      <alignment wrapText="1"/>
    </xf>
    <xf numFmtId="3" fontId="4" fillId="0" borderId="17" xfId="0" applyNumberFormat="1" applyFont="1" applyBorder="1">
      <alignment wrapText="1"/>
    </xf>
    <xf numFmtId="3" fontId="4" fillId="3" borderId="17" xfId="0" applyNumberFormat="1" applyFont="1" applyFill="1" applyBorder="1">
      <alignment wrapText="1"/>
    </xf>
    <xf numFmtId="0" fontId="4" fillId="0" borderId="18" xfId="0" applyFont="1" applyBorder="1" applyAlignment="1">
      <alignment wrapText="1"/>
    </xf>
    <xf numFmtId="0" fontId="12" fillId="2" borderId="11" xfId="0" applyNumberFormat="1" applyFont="1" applyFill="1" applyBorder="1">
      <alignment wrapText="1"/>
    </xf>
    <xf numFmtId="3" fontId="4" fillId="0" borderId="11" xfId="0" applyNumberFormat="1" applyFont="1" applyBorder="1">
      <alignment wrapText="1"/>
    </xf>
    <xf numFmtId="0" fontId="7" fillId="6" borderId="12" xfId="0" applyFont="1" applyFill="1" applyBorder="1" applyProtection="1">
      <alignment wrapText="1"/>
    </xf>
    <xf numFmtId="3" fontId="13" fillId="2" borderId="10" xfId="0" applyNumberFormat="1" applyFont="1" applyFill="1" applyBorder="1">
      <alignment wrapText="1"/>
    </xf>
    <xf numFmtId="0" fontId="7" fillId="6" borderId="12" xfId="0" applyFont="1" applyFill="1" applyBorder="1" applyAlignment="1">
      <alignment wrapText="1"/>
    </xf>
    <xf numFmtId="3" fontId="13" fillId="2" borderId="11" xfId="0" applyNumberFormat="1" applyFont="1" applyFill="1" applyBorder="1">
      <alignment wrapText="1"/>
    </xf>
    <xf numFmtId="0" fontId="14" fillId="6" borderId="0" xfId="0" applyNumberFormat="1" applyFont="1" applyFill="1" applyBorder="1" applyAlignment="1">
      <alignment wrapText="1"/>
    </xf>
    <xf numFmtId="0" fontId="7" fillId="6" borderId="8" xfId="0" applyFont="1" applyFill="1" applyBorder="1" applyAlignment="1">
      <alignment wrapText="1"/>
    </xf>
    <xf numFmtId="3" fontId="4" fillId="2" borderId="19" xfId="0" applyNumberFormat="1" applyFont="1" applyFill="1" applyBorder="1">
      <alignment wrapText="1"/>
    </xf>
    <xf numFmtId="0" fontId="9" fillId="4" borderId="2" xfId="0" applyNumberFormat="1" applyFont="1" applyFill="1" applyBorder="1" applyAlignment="1">
      <alignment horizontal="center" wrapText="1"/>
    </xf>
    <xf numFmtId="0" fontId="11" fillId="4" borderId="11" xfId="0" applyNumberFormat="1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11" fillId="4" borderId="8" xfId="0" applyNumberFormat="1" applyFont="1" applyFill="1" applyBorder="1" applyAlignment="1">
      <alignment horizontal="center" wrapText="1"/>
    </xf>
    <xf numFmtId="0" fontId="4" fillId="0" borderId="0" xfId="0" applyNumberFormat="1" applyFont="1" applyBorder="1">
      <alignment wrapText="1"/>
    </xf>
    <xf numFmtId="0" fontId="7" fillId="0" borderId="4" xfId="0" applyNumberFormat="1" applyFont="1" applyBorder="1" applyAlignment="1">
      <alignment wrapText="1"/>
    </xf>
    <xf numFmtId="0" fontId="4" fillId="0" borderId="7" xfId="0" applyNumberFormat="1" applyFont="1" applyBorder="1">
      <alignment wrapText="1"/>
    </xf>
    <xf numFmtId="0" fontId="4" fillId="0" borderId="4" xfId="0" applyNumberFormat="1" applyFont="1" applyBorder="1">
      <alignment wrapText="1"/>
    </xf>
    <xf numFmtId="0" fontId="4" fillId="0" borderId="0" xfId="0" applyNumberFormat="1" applyFont="1">
      <alignment wrapText="1"/>
    </xf>
    <xf numFmtId="0" fontId="4" fillId="0" borderId="5" xfId="0" applyFont="1" applyFill="1" applyBorder="1" applyAlignment="1" applyProtection="1">
      <alignment wrapText="1"/>
    </xf>
    <xf numFmtId="0" fontId="4" fillId="0" borderId="13" xfId="0" applyNumberFormat="1" applyFont="1" applyFill="1" applyBorder="1" applyAlignment="1">
      <alignment wrapText="1"/>
    </xf>
    <xf numFmtId="0" fontId="4" fillId="0" borderId="5" xfId="0" applyNumberFormat="1" applyFont="1" applyFill="1" applyBorder="1" applyAlignment="1">
      <alignment wrapText="1"/>
    </xf>
    <xf numFmtId="3" fontId="4" fillId="3" borderId="20" xfId="0" applyNumberFormat="1" applyFont="1" applyFill="1" applyBorder="1">
      <alignment wrapText="1"/>
    </xf>
    <xf numFmtId="0" fontId="7" fillId="6" borderId="22" xfId="0" applyFont="1" applyFill="1" applyBorder="1" applyAlignment="1">
      <alignment wrapText="1"/>
    </xf>
    <xf numFmtId="3" fontId="4" fillId="3" borderId="21" xfId="0" applyNumberFormat="1" applyFont="1" applyFill="1" applyBorder="1">
      <alignment wrapText="1"/>
    </xf>
    <xf numFmtId="166" fontId="4" fillId="0" borderId="1" xfId="0" applyNumberFormat="1" applyFont="1" applyBorder="1" applyAlignment="1" applyProtection="1">
      <alignment horizontal="right" wrapText="1"/>
      <protection locked="0"/>
    </xf>
    <xf numFmtId="166" fontId="11" fillId="4" borderId="9" xfId="0" applyNumberFormat="1" applyFont="1" applyFill="1" applyBorder="1" applyAlignment="1">
      <alignment horizontal="center" wrapText="1"/>
    </xf>
    <xf numFmtId="166" fontId="9" fillId="4" borderId="2" xfId="0" applyNumberFormat="1" applyFont="1" applyFill="1" applyBorder="1" applyAlignment="1">
      <alignment horizontal="center" wrapText="1"/>
    </xf>
    <xf numFmtId="166" fontId="11" fillId="4" borderId="11" xfId="0" applyNumberFormat="1" applyFont="1" applyFill="1" applyBorder="1" applyAlignment="1">
      <alignment horizontal="center" wrapText="1"/>
    </xf>
    <xf numFmtId="168" fontId="6" fillId="0" borderId="0" xfId="1" applyNumberFormat="1" applyFont="1"/>
    <xf numFmtId="0" fontId="10" fillId="0" borderId="0" xfId="0" applyFont="1" applyFill="1" applyBorder="1" applyAlignment="1" applyProtection="1">
      <alignment horizontal="center" wrapText="1"/>
    </xf>
    <xf numFmtId="0" fontId="8" fillId="0" borderId="0" xfId="0" applyFont="1" applyFill="1" applyProtection="1">
      <alignment wrapText="1"/>
    </xf>
    <xf numFmtId="0" fontId="4" fillId="0" borderId="0" xfId="0" applyFont="1" applyAlignment="1">
      <alignment horizontal="center"/>
    </xf>
    <xf numFmtId="3" fontId="4" fillId="0" borderId="12" xfId="0" applyNumberFormat="1" applyFont="1" applyBorder="1" applyAlignment="1" applyProtection="1">
      <alignment wrapText="1"/>
      <protection locked="0"/>
    </xf>
    <xf numFmtId="3" fontId="4" fillId="3" borderId="10" xfId="0" applyNumberFormat="1" applyFont="1" applyFill="1" applyBorder="1" applyAlignment="1">
      <alignment wrapText="1"/>
    </xf>
  </cellXfs>
  <cellStyles count="47">
    <cellStyle name="20% no 1. izcēluma" xfId="24" builtinId="30" customBuiltin="1"/>
    <cellStyle name="20% no 2. izcēluma" xfId="28" builtinId="34" customBuiltin="1"/>
    <cellStyle name="20% no 3. izcēluma" xfId="32" builtinId="38" customBuiltin="1"/>
    <cellStyle name="20% no 4. izcēluma" xfId="36" builtinId="42" customBuiltin="1"/>
    <cellStyle name="20% no 5. izcēluma" xfId="40" builtinId="46" customBuiltin="1"/>
    <cellStyle name="20% no 6. izcēluma" xfId="44" builtinId="50" customBuiltin="1"/>
    <cellStyle name="40% no 1. izcēluma" xfId="25" builtinId="31" customBuiltin="1"/>
    <cellStyle name="40% no 2. izcēluma" xfId="29" builtinId="35" customBuiltin="1"/>
    <cellStyle name="40% no 3. izcēluma" xfId="33" builtinId="39" customBuiltin="1"/>
    <cellStyle name="40% no 4. izcēluma" xfId="37" builtinId="43" customBuiltin="1"/>
    <cellStyle name="40% no 5. izcēluma" xfId="41" builtinId="47" customBuiltin="1"/>
    <cellStyle name="40% no 6. izcēluma" xfId="45" builtinId="51" customBuiltin="1"/>
    <cellStyle name="60% no 1. izcēluma" xfId="26" builtinId="32" customBuiltin="1"/>
    <cellStyle name="60% no 2. izcēluma" xfId="30" builtinId="36" customBuiltin="1"/>
    <cellStyle name="60% no 3. izcēluma" xfId="34" builtinId="40" customBuiltin="1"/>
    <cellStyle name="60% no 4. izcēluma" xfId="38" builtinId="44" customBuiltin="1"/>
    <cellStyle name="60% no 5. izcēluma" xfId="42" builtinId="48" customBuiltin="1"/>
    <cellStyle name="60% no 6. izcēluma" xfId="46" builtinId="52" customBuiltin="1"/>
    <cellStyle name="Aprēķināšana" xfId="16" builtinId="22" customBuiltin="1"/>
    <cellStyle name="Brīdinājuma teksts" xfId="19" builtinId="11" customBuiltin="1"/>
    <cellStyle name="Ievade" xfId="14" builtinId="20" customBuiltin="1"/>
    <cellStyle name="Izcēlums (1. veids)" xfId="23" builtinId="29" customBuiltin="1"/>
    <cellStyle name="Izcēlums (2. veids)" xfId="27" builtinId="33" customBuiltin="1"/>
    <cellStyle name="Izcēlums (3. veids)" xfId="31" builtinId="37" customBuiltin="1"/>
    <cellStyle name="Izcēlums (4. veids)" xfId="35" builtinId="41" customBuiltin="1"/>
    <cellStyle name="Izcēlums (5. veids)" xfId="39" builtinId="45" customBuiltin="1"/>
    <cellStyle name="Izcēlums (6. veids)" xfId="43" builtinId="49" customBuiltin="1"/>
    <cellStyle name="Izvade" xfId="15" builtinId="21" customBuiltin="1"/>
    <cellStyle name="Komats" xfId="2" builtinId="3" customBuiltin="1"/>
    <cellStyle name="Komats [0]" xfId="3" builtinId="6" customBuiltin="1"/>
    <cellStyle name="Kopsumma" xfId="22" builtinId="25" customBuiltin="1"/>
    <cellStyle name="Labs" xfId="11" builtinId="26" customBuiltin="1"/>
    <cellStyle name="Neitrāls" xfId="13" builtinId="28" customBuiltin="1"/>
    <cellStyle name="Nosaukums" xfId="6" builtinId="15" customBuiltin="1"/>
    <cellStyle name="Parasts" xfId="0" builtinId="0" customBuiltin="1"/>
    <cellStyle name="Paskaidrojošs teksts" xfId="21" builtinId="53" customBuiltin="1"/>
    <cellStyle name="Pārbaudes šūna" xfId="18" builtinId="23" customBuiltin="1"/>
    <cellStyle name="Piezīme" xfId="20" builtinId="10" customBuiltin="1"/>
    <cellStyle name="Procenti" xfId="5" builtinId="5" customBuiltin="1"/>
    <cellStyle name="Saistīta šūna" xfId="17" builtinId="24" customBuiltin="1"/>
    <cellStyle name="Slikts" xfId="12" builtinId="27" customBuiltin="1"/>
    <cellStyle name="Valūta" xfId="1" builtinId="4" customBuiltin="1"/>
    <cellStyle name="Valūta [0]" xfId="4" builtinId="7" customBuiltin="1"/>
    <cellStyle name="Virsraksts 1" xfId="7" builtinId="16" customBuiltin="1"/>
    <cellStyle name="Virsraksts 2" xfId="8" builtinId="17" customBuiltin="1"/>
    <cellStyle name="Virsraksts 3" xfId="9" builtinId="18" customBuiltin="1"/>
    <cellStyle name="Virsraksts 4" xfId="10" builtinId="19" customBuiltin="1"/>
  </cellStyles>
  <dxfs count="1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249977111117893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numFmt numFmtId="22" formatCode="mmm/yy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186"/>
        <scheme val="minor"/>
      </font>
      <numFmt numFmtId="3" formatCode="#,##0"/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0.249977111117893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186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186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186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186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186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186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186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186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186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186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186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186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186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186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numFmt numFmtId="3" formatCode="#,##0"/>
      <fill>
        <patternFill patternType="solid">
          <fgColor indexed="64"/>
          <bgColor theme="1" tint="0.499984740745262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numFmt numFmtId="22" formatCode="mmm/yy"/>
      <fill>
        <patternFill patternType="solid">
          <fgColor indexed="64"/>
          <bgColor theme="1" tint="0.49998474074526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249977111117893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numFmt numFmtId="3" formatCode="#,##0"/>
      <fill>
        <patternFill patternType="solid">
          <fgColor indexed="64"/>
          <bgColor theme="1" tint="0.499984740745262"/>
        </patternFill>
      </fill>
    </dxf>
    <dxf>
      <font>
        <condense val="0"/>
        <extend val="0"/>
        <color indexed="10"/>
      </font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Skaidra nauda" pivot="0" count="4" xr9:uid="{00000000-0011-0000-FFFF-FFFF00000000}">
      <tableStyleElement type="wholeTable" dxfId="157"/>
      <tableStyleElement type="headerRow" dxfId="156"/>
      <tableStyleElement type="totalRow" dxfId="155"/>
      <tableStyleElement type="firstTotalCell" dxfId="15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+mj-lt"/>
                <a:ea typeface="黑体"/>
                <a:cs typeface="黑体"/>
              </a:defRPr>
            </a:pPr>
            <a:r>
              <a:rPr lang="en-US">
                <a:latin typeface="+mj-lt"/>
              </a:rPr>
              <a:t>Naudas plūsmas prognoze
Uzņēmuma nosaukums</a:t>
            </a:r>
          </a:p>
        </c:rich>
      </c:tx>
      <c:layout>
        <c:manualLayout>
          <c:xMode val="edge"/>
          <c:yMode val="edge"/>
          <c:x val="0.37296784982359332"/>
          <c:y val="2.92275574112734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22020811520303E-2"/>
          <c:y val="0.20876826722338204"/>
          <c:w val="0.68496002937629952"/>
          <c:h val="0.6179540709812108"/>
        </c:manualLayout>
      </c:layout>
      <c:barChart>
        <c:barDir val="col"/>
        <c:grouping val="clustered"/>
        <c:varyColors val="0"/>
        <c:ser>
          <c:idx val="0"/>
          <c:order val="0"/>
          <c:tx>
            <c:v>Naudas plūsmas prognoze</c:v>
          </c:tx>
          <c:invertIfNegative val="0"/>
          <c:cat>
            <c:strRef>
              <c:f>'Naudas plūsma'!$C$6:$O$6</c:f>
              <c:strCache>
                <c:ptCount val="13"/>
                <c:pt idx="0">
                  <c:v>Sākums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Mai-18</c:v>
                </c:pt>
                <c:pt idx="6">
                  <c:v>Jūn-18</c:v>
                </c:pt>
                <c:pt idx="7">
                  <c:v>Jūl-18</c:v>
                </c:pt>
                <c:pt idx="8">
                  <c:v>Aug-18</c:v>
                </c:pt>
                <c:pt idx="9">
                  <c:v>Sep-18</c:v>
                </c:pt>
                <c:pt idx="10">
                  <c:v>Okt-18</c:v>
                </c:pt>
                <c:pt idx="11">
                  <c:v>Nov-18</c:v>
                </c:pt>
                <c:pt idx="12">
                  <c:v>Dec-18</c:v>
                </c:pt>
              </c:strCache>
            </c:strRef>
          </c:cat>
          <c:val>
            <c:numRef>
              <c:f>'Naudas plūsma'!$C$53:$O$53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E-4586-9BA1-20653FE14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72224"/>
        <c:axId val="165924864"/>
      </c:barChart>
      <c:lineChart>
        <c:grouping val="standard"/>
        <c:varyColors val="0"/>
        <c:ser>
          <c:idx val="1"/>
          <c:order val="1"/>
          <c:tx>
            <c:v>Pieejamās naudas minimuma brīdinājums</c:v>
          </c:tx>
          <c:cat>
            <c:strRef>
              <c:f>'Naudas plūsma'!$C$6:$O$6</c:f>
              <c:strCache>
                <c:ptCount val="13"/>
                <c:pt idx="0">
                  <c:v>Sākums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Mai-18</c:v>
                </c:pt>
                <c:pt idx="6">
                  <c:v>Jūn-18</c:v>
                </c:pt>
                <c:pt idx="7">
                  <c:v>Jūl-18</c:v>
                </c:pt>
                <c:pt idx="8">
                  <c:v>Aug-18</c:v>
                </c:pt>
                <c:pt idx="9">
                  <c:v>Sep-18</c:v>
                </c:pt>
                <c:pt idx="10">
                  <c:v>Okt-18</c:v>
                </c:pt>
                <c:pt idx="11">
                  <c:v>Nov-18</c:v>
                </c:pt>
                <c:pt idx="12">
                  <c:v>Dec-18</c:v>
                </c:pt>
              </c:strCache>
            </c:strRef>
          </c:cat>
          <c:val>
            <c:numRef>
              <c:f>'Naudas plūsma'!$C$4:$O$4</c:f>
              <c:numCache>
                <c:formatCode>#,##0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0E-4586-9BA1-20653FE14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72224"/>
        <c:axId val="165924864"/>
      </c:lineChart>
      <c:catAx>
        <c:axId val="14917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Mācību stunda</a:t>
                </a:r>
              </a:p>
            </c:rich>
          </c:tx>
          <c:layout>
            <c:manualLayout>
              <c:xMode val="edge"/>
              <c:yMode val="edge"/>
              <c:x val="0.38109798775153103"/>
              <c:y val="0.924843423799582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lv-LV"/>
          </a:p>
        </c:txPr>
        <c:crossAx val="16592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924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Pieejamā nauda</a:t>
                </a:r>
              </a:p>
            </c:rich>
          </c:tx>
          <c:layout>
            <c:manualLayout>
              <c:xMode val="edge"/>
              <c:yMode val="edge"/>
              <c:x val="1.0162611711814535E-2"/>
              <c:y val="0.3987473903966597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lv-LV"/>
          </a:p>
        </c:txPr>
        <c:crossAx val="149172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845605712499333"/>
          <c:y val="0.45511482254697289"/>
          <c:w val="0.21341484594810523"/>
          <c:h val="0.15657620041753653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  <a:latin typeface="+mj-lt"/>
              <a:ea typeface="黑体"/>
              <a:cs typeface="黑体"/>
            </a:defRPr>
          </a:pPr>
          <a:endParaRPr lang="lv-LV"/>
        </a:p>
      </c:txPr>
    </c:legend>
    <c:plotVisOnly val="1"/>
    <c:dispBlanksAs val="gap"/>
    <c:showDLblsOverMax val="0"/>
  </c:chart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104775</xdr:rowOff>
    </xdr:from>
    <xdr:to>
      <xdr:col>16</xdr:col>
      <xdr:colOff>66675</xdr:colOff>
      <xdr:row>33</xdr:row>
      <xdr:rowOff>95250</xdr:rowOff>
    </xdr:to>
    <xdr:graphicFrame macro="">
      <xdr:nvGraphicFramePr>
        <xdr:cNvPr id="4098" name="Diagramma 2" descr="Kombinētā diagramma, kurā redzams pieejamās naudas minimuma brīdinājums un naudas plūsmas prognoze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asesIeņēmumi" displayName="KasesIeņēmumi" ref="B9:P16" totalsRowCount="1" headerRowDxfId="152" dataDxfId="150" headerRowBorderDxfId="151" tableBorderDxfId="149">
  <autoFilter ref="B9:P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NAUDAS IEŅĒMUMI" totalsRowLabel="NAUDAS IEŅĒMUMI KOPĀ" dataDxfId="148" totalsRowDxfId="147"/>
    <tableColumn id="2" xr3:uid="{00000000-0010-0000-0000-000002000000}" name=" " dataDxfId="146" totalsRowDxfId="145"/>
    <tableColumn id="3" xr3:uid="{00000000-0010-0000-0000-000003000000}" name="Jan-18" totalsRowFunction="custom" dataDxfId="144" totalsRowDxfId="143">
      <totalsRowFormula>SUM(D10,D12:D15,(D11*-1))</totalsRowFormula>
    </tableColumn>
    <tableColumn id="4" xr3:uid="{00000000-0010-0000-0000-000004000000}" name="Feb-18" totalsRowFunction="custom" dataDxfId="142" totalsRowDxfId="141">
      <totalsRowFormula>SUM(E10,E12:E15,(E11*-1))</totalsRowFormula>
    </tableColumn>
    <tableColumn id="5" xr3:uid="{00000000-0010-0000-0000-000005000000}" name="Mar-18" totalsRowFunction="custom" dataDxfId="140" totalsRowDxfId="139">
      <totalsRowFormula>SUM(F10,F12:F15,(F11*-1))</totalsRowFormula>
    </tableColumn>
    <tableColumn id="6" xr3:uid="{00000000-0010-0000-0000-000006000000}" name="Apr-18" totalsRowFunction="custom" dataDxfId="138" totalsRowDxfId="137">
      <totalsRowFormula>SUM(G10,G12:G15,(G11*-1))</totalsRowFormula>
    </tableColumn>
    <tableColumn id="7" xr3:uid="{00000000-0010-0000-0000-000007000000}" name="Mai-18" totalsRowFunction="custom" dataDxfId="136" totalsRowDxfId="135">
      <totalsRowFormula>SUM(H10,H12:H15,(H11*-1))</totalsRowFormula>
    </tableColumn>
    <tableColumn id="8" xr3:uid="{00000000-0010-0000-0000-000008000000}" name="Jūn-18" totalsRowFunction="custom" dataDxfId="134" totalsRowDxfId="133">
      <totalsRowFormula>SUM(I10,I12:I15,(I11*-1))</totalsRowFormula>
    </tableColumn>
    <tableColumn id="9" xr3:uid="{00000000-0010-0000-0000-000009000000}" name="Jūl-18" totalsRowFunction="custom" dataDxfId="132" totalsRowDxfId="131">
      <totalsRowFormula>SUM(J10,J12:J15,(J11*-1))</totalsRowFormula>
    </tableColumn>
    <tableColumn id="10" xr3:uid="{00000000-0010-0000-0000-00000A000000}" name="Aug-18" totalsRowFunction="custom" dataDxfId="130" totalsRowDxfId="129">
      <totalsRowFormula>SUM(K10,K12:K15,(K11*-1))</totalsRowFormula>
    </tableColumn>
    <tableColumn id="11" xr3:uid="{00000000-0010-0000-0000-00000B000000}" name="Sep-18" totalsRowFunction="custom" dataDxfId="128" totalsRowDxfId="127">
      <totalsRowFormula>SUM(L10,L12:L15,(L11*-1))</totalsRowFormula>
    </tableColumn>
    <tableColumn id="12" xr3:uid="{00000000-0010-0000-0000-00000C000000}" name="Okt-18" totalsRowFunction="custom" dataDxfId="126" totalsRowDxfId="125">
      <totalsRowFormula>SUM(M10,M12:M15,(M11*-1))</totalsRowFormula>
    </tableColumn>
    <tableColumn id="13" xr3:uid="{00000000-0010-0000-0000-00000D000000}" name="Nov-18" totalsRowFunction="custom" dataDxfId="124" totalsRowDxfId="123">
      <totalsRowFormula>SUM(N10,N12:N15,(N11*-1))</totalsRowFormula>
    </tableColumn>
    <tableColumn id="14" xr3:uid="{00000000-0010-0000-0000-00000E000000}" name="Dec-18" totalsRowFunction="custom" dataDxfId="122" totalsRowDxfId="121">
      <totalsRowFormula>SUM(O10,O12:O15,(O11*-1))</totalsRowFormula>
    </tableColumn>
    <tableColumn id="15" xr3:uid="{00000000-0010-0000-0000-00000F000000}" name="Kopā" totalsRowFunction="sum" dataDxfId="120" totalsRowDxfId="119">
      <calculatedColumnFormula>SUM(D10:O10)</calculatedColumnFormula>
    </tableColumn>
  </tableColumns>
  <tableStyleInfo name="Skaidra nauda" showFirstColumn="0" showLastColumn="0" showRowStripes="0" showColumnStripes="0"/>
  <extLst>
    <ext xmlns:x14="http://schemas.microsoft.com/office/spreadsheetml/2009/9/main" uri="{504A1905-F514-4f6f-8877-14C23A59335A}">
      <x14:table altTextSummary="Šajā tabulā ievadiet vai modificējiet kases ieņēmumu vienumus un katra mēneša vērtības. Kases ieņēmumu kopsumma un pieejamās naudas kopsumma tiek aprēķināta automātiski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PieejamāNauda" displayName="PieejamāNauda" ref="C6:P7" totalsRowShown="0" headerRowDxfId="118" dataDxfId="116" headerRowBorderDxfId="117" tableBorderDxfId="115">
  <autoFilter ref="C6:P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100-000001000000}" name="Sākums" dataDxfId="13"/>
    <tableColumn id="2" xr3:uid="{00000000-0010-0000-0100-000002000000}" name="Jan-18" dataDxfId="12">
      <calculatedColumnFormula>C53</calculatedColumnFormula>
    </tableColumn>
    <tableColumn id="3" xr3:uid="{00000000-0010-0000-0100-000003000000}" name="Feb-18" dataDxfId="11">
      <calculatedColumnFormula>D53</calculatedColumnFormula>
    </tableColumn>
    <tableColumn id="4" xr3:uid="{00000000-0010-0000-0100-000004000000}" name="Mar-18" dataDxfId="10">
      <calculatedColumnFormula>E53</calculatedColumnFormula>
    </tableColumn>
    <tableColumn id="5" xr3:uid="{00000000-0010-0000-0100-000005000000}" name="Apr-18" dataDxfId="9">
      <calculatedColumnFormula>F53</calculatedColumnFormula>
    </tableColumn>
    <tableColumn id="6" xr3:uid="{00000000-0010-0000-0100-000006000000}" name="Mai-18" dataDxfId="8">
      <calculatedColumnFormula>G53</calculatedColumnFormula>
    </tableColumn>
    <tableColumn id="7" xr3:uid="{00000000-0010-0000-0100-000007000000}" name="Jūn-18" dataDxfId="7">
      <calculatedColumnFormula>H53</calculatedColumnFormula>
    </tableColumn>
    <tableColumn id="8" xr3:uid="{00000000-0010-0000-0100-000008000000}" name="Jūl-18" dataDxfId="6">
      <calculatedColumnFormula>I53</calculatedColumnFormula>
    </tableColumn>
    <tableColumn id="9" xr3:uid="{00000000-0010-0000-0100-000009000000}" name="Aug-18" dataDxfId="5">
      <calculatedColumnFormula>J53</calculatedColumnFormula>
    </tableColumn>
    <tableColumn id="10" xr3:uid="{00000000-0010-0000-0100-00000A000000}" name="Sep-18" dataDxfId="4">
      <calculatedColumnFormula>K53</calculatedColumnFormula>
    </tableColumn>
    <tableColumn id="11" xr3:uid="{00000000-0010-0000-0100-00000B000000}" name="Okt-18" dataDxfId="3">
      <calculatedColumnFormula>L53</calculatedColumnFormula>
    </tableColumn>
    <tableColumn id="12" xr3:uid="{00000000-0010-0000-0100-00000C000000}" name="Nov-18" dataDxfId="2">
      <calculatedColumnFormula>M53</calculatedColumnFormula>
    </tableColumn>
    <tableColumn id="13" xr3:uid="{00000000-0010-0000-0100-00000D000000}" name="Dec-18" dataDxfId="0">
      <calculatedColumnFormula>N53</calculatedColumnFormula>
    </tableColumn>
    <tableColumn id="14" xr3:uid="{00000000-0010-0000-0100-00000E000000}" name="Kopā" dataDxfId="1"/>
  </tableColumns>
  <tableStyleInfo name="Skaidra nauda" showFirstColumn="0" showLastColumn="0" showRowStripes="1" showColumnStripes="0"/>
  <extLst>
    <ext xmlns:x14="http://schemas.microsoft.com/office/spreadsheetml/2009/9/main" uri="{504A1905-F514-4f6f-8877-14C23A59335A}">
      <x14:table altTextSummary="Šīs tabulas sākumiem ievadiet pieejamo naudu. Pieejamā nauda tiek automātiski aprēķināta katram mēnesim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Izdevumi" displayName="Izdevumi" ref="B19:P45" totalsRowCount="1" headerRowDxfId="114" dataDxfId="112" headerRowBorderDxfId="113" tableBorderDxfId="111">
  <autoFilter ref="B19:P44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200-000001000000}" name="VEIKTĀS IZMAKSAS" totalsRowLabel="STARPSUMMA" dataDxfId="110" totalsRowDxfId="109"/>
    <tableColumn id="2" xr3:uid="{00000000-0010-0000-0200-000002000000}" name=" " dataDxfId="108" totalsRowDxfId="107"/>
    <tableColumn id="3" xr3:uid="{00000000-0010-0000-0200-000003000000}" name="Jan-18" totalsRowFunction="sum" dataDxfId="106" totalsRowDxfId="105"/>
    <tableColumn id="4" xr3:uid="{00000000-0010-0000-0200-000004000000}" name="Feb-18" totalsRowFunction="sum" dataDxfId="104" totalsRowDxfId="103"/>
    <tableColumn id="5" xr3:uid="{00000000-0010-0000-0200-000005000000}" name="Mar-18" totalsRowFunction="sum" dataDxfId="102" totalsRowDxfId="101"/>
    <tableColumn id="6" xr3:uid="{00000000-0010-0000-0200-000006000000}" name="Apr-18" totalsRowFunction="sum" dataDxfId="100" totalsRowDxfId="99"/>
    <tableColumn id="7" xr3:uid="{00000000-0010-0000-0200-000007000000}" name="Mai-18" totalsRowFunction="sum" dataDxfId="98" totalsRowDxfId="97"/>
    <tableColumn id="8" xr3:uid="{00000000-0010-0000-0200-000008000000}" name="Jūn-18" totalsRowFunction="sum" dataDxfId="96" totalsRowDxfId="95"/>
    <tableColumn id="9" xr3:uid="{00000000-0010-0000-0200-000009000000}" name="Jūl-18" totalsRowFunction="sum" dataDxfId="94" totalsRowDxfId="93"/>
    <tableColumn id="10" xr3:uid="{00000000-0010-0000-0200-00000A000000}" name="Aug-18" totalsRowFunction="sum" dataDxfId="92" totalsRowDxfId="91"/>
    <tableColumn id="11" xr3:uid="{00000000-0010-0000-0200-00000B000000}" name="Sep-18" totalsRowFunction="sum" dataDxfId="90" totalsRowDxfId="89"/>
    <tableColumn id="12" xr3:uid="{00000000-0010-0000-0200-00000C000000}" name="Okt-18" totalsRowFunction="sum" dataDxfId="88" totalsRowDxfId="87"/>
    <tableColumn id="13" xr3:uid="{00000000-0010-0000-0200-00000D000000}" name="Nov-18" totalsRowFunction="sum" dataDxfId="86" totalsRowDxfId="85"/>
    <tableColumn id="14" xr3:uid="{00000000-0010-0000-0200-00000E000000}" name="Dec-18" totalsRowFunction="sum" dataDxfId="84" totalsRowDxfId="83"/>
    <tableColumn id="15" xr3:uid="{00000000-0010-0000-0200-00000F000000}" name="Kopā" totalsRowFunction="sum" dataDxfId="82" totalsRowDxfId="81">
      <calculatedColumnFormula>SUM(D20:O20)</calculatedColumnFormula>
    </tableColumn>
  </tableColumns>
  <tableStyleInfo name="Skaidra nauda" showFirstColumn="1" showLastColumn="0" showRowStripes="0" showColumnStripes="0"/>
  <extLst>
    <ext xmlns:x14="http://schemas.microsoft.com/office/spreadsheetml/2009/9/main" uri="{504A1905-F514-4f6f-8877-14C23A59335A}">
      <x14:table altTextSummary="Šajā tabulā ievadiet vai modificējiet naudas izmaksas vienumus un katra mēneša vērtības. Starpsumma tiek automātiski aprēķināta beigā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CitiDarbībasDati" displayName="CitiDarbībasDati" ref="B55:P61" headerRowDxfId="80" dataDxfId="78" headerRowBorderDxfId="79" tableBorderDxfId="77">
  <autoFilter ref="B55:P61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300-000001000000}" name="CITI DARBĪBAS DATI" totalsRowLabel="Kopsumma" dataDxfId="76" totalsRowDxfId="75"/>
    <tableColumn id="2" xr3:uid="{00000000-0010-0000-0300-000002000000}" name=" " dataDxfId="74" totalsRowDxfId="73"/>
    <tableColumn id="3" xr3:uid="{00000000-0010-0000-0300-000003000000}" name="Jan-18" dataDxfId="72" totalsRowDxfId="71"/>
    <tableColumn id="4" xr3:uid="{00000000-0010-0000-0300-000004000000}" name="Feb-18" dataDxfId="70" totalsRowDxfId="69"/>
    <tableColumn id="5" xr3:uid="{00000000-0010-0000-0300-000005000000}" name="Mar-18" dataDxfId="68" totalsRowDxfId="67"/>
    <tableColumn id="6" xr3:uid="{00000000-0010-0000-0300-000006000000}" name="Apr-18" dataDxfId="66" totalsRowDxfId="65"/>
    <tableColumn id="7" xr3:uid="{00000000-0010-0000-0300-000007000000}" name="Mai-18" dataDxfId="64" totalsRowDxfId="63"/>
    <tableColumn id="8" xr3:uid="{00000000-0010-0000-0300-000008000000}" name="Jūn-18" dataDxfId="62" totalsRowDxfId="61"/>
    <tableColumn id="9" xr3:uid="{00000000-0010-0000-0300-000009000000}" name="Jūl-18" dataDxfId="60" totalsRowDxfId="59"/>
    <tableColumn id="10" xr3:uid="{00000000-0010-0000-0300-00000A000000}" name="Aug-18" dataDxfId="58" totalsRowDxfId="57"/>
    <tableColumn id="11" xr3:uid="{00000000-0010-0000-0300-00000B000000}" name="Sep-18" dataDxfId="56" totalsRowDxfId="55"/>
    <tableColumn id="12" xr3:uid="{00000000-0010-0000-0300-00000C000000}" name="Okt-18" dataDxfId="54" totalsRowDxfId="53"/>
    <tableColumn id="13" xr3:uid="{00000000-0010-0000-0300-00000D000000}" name="Nov-18" dataDxfId="52" totalsRowDxfId="51"/>
    <tableColumn id="14" xr3:uid="{00000000-0010-0000-0300-00000E000000}" name="Dec-18" dataDxfId="50" totalsRowDxfId="49"/>
    <tableColumn id="15" xr3:uid="{00000000-0010-0000-0300-00000F000000}" name="Kopā" totalsRowFunction="sum" dataDxfId="48" totalsRowDxfId="47">
      <calculatedColumnFormula>SUM(CitiDarbībasDati[[#This Row],[Jan-18]:[Dec-18]])</calculatedColumnFormula>
    </tableColumn>
  </tableColumns>
  <tableStyleInfo name="Skaidra nauda" showFirstColumn="1" showLastColumn="0" showRowStripes="0" showColumnStripes="0"/>
  <extLst>
    <ext xmlns:x14="http://schemas.microsoft.com/office/spreadsheetml/2009/9/main" uri="{504A1905-F514-4f6f-8877-14C23A59335A}">
      <x14:table altTextSummary="Šajā tabulā ievadiet vai modificējiet citu darbības datu vienumus un katra mēneša vērtības. Kopsumma tiek aprēķināta automātiski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NaudasIzmaksa" displayName="NaudasIzmaksa" ref="B46:P52" totalsRowCount="1" headerRowDxfId="46" dataDxfId="45" tableBorderDxfId="44">
  <autoFilter ref="B46:P5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400-000001000000}" name="VEIKTĀS IZMAKSAS" totalsRowLabel="KOPĒJĀ IZMAKSĀTĀ SUMMA" dataDxfId="43" totalsRowDxfId="42"/>
    <tableColumn id="2" xr3:uid="{00000000-0010-0000-0400-000002000000}" name=" " dataDxfId="41" totalsRowDxfId="40"/>
    <tableColumn id="3" xr3:uid="{00000000-0010-0000-0400-000003000000}" name="Jan-18" totalsRowFunction="custom" dataDxfId="39" totalsRowDxfId="38">
      <totalsRowFormula>Izdevumi[[#Totals],[Jan-18]]+SUBTOTAL(109,NaudasIzmaksa[Jan-18])</totalsRowFormula>
    </tableColumn>
    <tableColumn id="4" xr3:uid="{00000000-0010-0000-0400-000004000000}" name="Feb-18" totalsRowFunction="custom" dataDxfId="37" totalsRowDxfId="36">
      <totalsRowFormula>Izdevumi[[#Totals],[Feb-18]]+SUBTOTAL(109,NaudasIzmaksa[Feb-18])</totalsRowFormula>
    </tableColumn>
    <tableColumn id="5" xr3:uid="{00000000-0010-0000-0400-000005000000}" name="Mar-18" totalsRowFunction="custom" dataDxfId="35" totalsRowDxfId="34">
      <totalsRowFormula>Izdevumi[[#Totals],[Mar-18]]+SUBTOTAL(109,NaudasIzmaksa[Mar-18])</totalsRowFormula>
    </tableColumn>
    <tableColumn id="6" xr3:uid="{00000000-0010-0000-0400-000006000000}" name="Apr-18" totalsRowFunction="custom" dataDxfId="33" totalsRowDxfId="32">
      <totalsRowFormula>Izdevumi[[#Totals],[Apr-18]]+SUBTOTAL(109,NaudasIzmaksa[Apr-18])</totalsRowFormula>
    </tableColumn>
    <tableColumn id="7" xr3:uid="{00000000-0010-0000-0400-000007000000}" name="Mai-18" totalsRowFunction="custom" dataDxfId="31" totalsRowDxfId="30">
      <totalsRowFormula>Izdevumi[[#Totals],[Mai-18]]+SUBTOTAL(109,NaudasIzmaksa[Mai-18])</totalsRowFormula>
    </tableColumn>
    <tableColumn id="8" xr3:uid="{00000000-0010-0000-0400-000008000000}" name="Jūn-18" totalsRowFunction="custom" dataDxfId="29" totalsRowDxfId="28">
      <totalsRowFormula>Izdevumi[[#Totals],[Jūn-18]]+SUBTOTAL(109,NaudasIzmaksa[Jūn-18])</totalsRowFormula>
    </tableColumn>
    <tableColumn id="9" xr3:uid="{00000000-0010-0000-0400-000009000000}" name="Jūl-18" totalsRowFunction="custom" dataDxfId="27" totalsRowDxfId="26">
      <totalsRowFormula>Izdevumi[[#Totals],[Jūl-18]]+SUBTOTAL(109,NaudasIzmaksa[Jūl-18])</totalsRowFormula>
    </tableColumn>
    <tableColumn id="10" xr3:uid="{00000000-0010-0000-0400-00000A000000}" name="Aug-18" totalsRowFunction="custom" dataDxfId="25" totalsRowDxfId="24">
      <totalsRowFormula>Izdevumi[[#Totals],[Aug-18]]+SUBTOTAL(109,NaudasIzmaksa[Aug-18])</totalsRowFormula>
    </tableColumn>
    <tableColumn id="11" xr3:uid="{00000000-0010-0000-0400-00000B000000}" name="Sep-18" totalsRowFunction="custom" dataDxfId="23" totalsRowDxfId="22">
      <totalsRowFormula>Izdevumi[[#Totals],[Sep-18]]+SUBTOTAL(109,NaudasIzmaksa[Sep-18])</totalsRowFormula>
    </tableColumn>
    <tableColumn id="12" xr3:uid="{00000000-0010-0000-0400-00000C000000}" name="Okt-18" totalsRowFunction="custom" dataDxfId="21" totalsRowDxfId="20">
      <totalsRowFormula>Izdevumi[[#Totals],[Okt-18]]+SUBTOTAL(109,NaudasIzmaksa[Okt-18])</totalsRowFormula>
    </tableColumn>
    <tableColumn id="13" xr3:uid="{00000000-0010-0000-0400-00000D000000}" name="Nov-18" totalsRowFunction="custom" dataDxfId="19" totalsRowDxfId="18">
      <totalsRowFormula>Izdevumi[[#Totals],[Nov-18]]+SUBTOTAL(109,NaudasIzmaksa[Nov-18])</totalsRowFormula>
    </tableColumn>
    <tableColumn id="14" xr3:uid="{00000000-0010-0000-0400-00000E000000}" name="Dec-18" totalsRowFunction="custom" dataDxfId="17" totalsRowDxfId="16">
      <totalsRowFormula>Izdevumi[[#Totals],[Dec-18]]+SUBTOTAL(109,NaudasIzmaksa[Dec-18])</totalsRowFormula>
    </tableColumn>
    <tableColumn id="15" xr3:uid="{00000000-0010-0000-0400-00000F000000}" name="Kopā" totalsRowFunction="custom" dataDxfId="15" totalsRowDxfId="14">
      <calculatedColumnFormula>SUM(D47:O47)</calculatedColumnFormula>
      <totalsRowFormula>SUM(D52:O52)</totalsRowFormula>
    </tableColumn>
  </tableColumns>
  <tableStyleInfo name="Skaidra nauda" showFirstColumn="1" showLastColumn="0" showRowStripes="0" showColumnStripes="0"/>
  <extLst>
    <ext xmlns:x14="http://schemas.microsoft.com/office/spreadsheetml/2009/9/main" uri="{504A1905-F514-4f6f-8877-14C23A59335A}">
      <x14:table altTextSummary="Šajā tabulā ievadiet vai modificējiet naudas izmaksas vienumus un katra mēneša vērtības. Naudas izmaksas kopsumma un pieejamās naudas kopsumma tiek automātiski aprēķināta beigā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B1:Q61"/>
  <sheetViews>
    <sheetView showGridLines="0" tabSelected="1" zoomScaleNormal="100" workbookViewId="0"/>
  </sheetViews>
  <sheetFormatPr defaultColWidth="9.33203125" defaultRowHeight="11.25" x14ac:dyDescent="0.2"/>
  <cols>
    <col min="1" max="1" width="2.83203125" style="10" customWidth="1"/>
    <col min="2" max="2" width="31.1640625" style="14" customWidth="1"/>
    <col min="3" max="3" width="14.5" style="10" customWidth="1"/>
    <col min="4" max="10" width="11.83203125" style="10" customWidth="1"/>
    <col min="11" max="16" width="12.83203125" style="10" customWidth="1"/>
    <col min="17" max="17" width="2.83203125" style="10" customWidth="1"/>
    <col min="18" max="16384" width="9.33203125" style="10"/>
  </cols>
  <sheetData>
    <row r="1" spans="2:17" s="1" customFormat="1" ht="22.5" customHeight="1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2:17" s="1" customFormat="1" ht="18" x14ac:dyDescent="0.25">
      <c r="B2" s="71" t="s">
        <v>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2:17" s="1" customFormat="1" ht="12.75" x14ac:dyDescent="0.2">
      <c r="B3" s="15" t="s">
        <v>2</v>
      </c>
      <c r="C3" s="66">
        <f ca="1">TODAY()</f>
        <v>43579</v>
      </c>
    </row>
    <row r="4" spans="2:17" s="1" customFormat="1" ht="25.5" x14ac:dyDescent="0.2">
      <c r="B4" s="15" t="s">
        <v>3</v>
      </c>
      <c r="C4" s="3"/>
      <c r="D4" s="16">
        <f t="shared" ref="D4" si="0">Naudas_minimums</f>
        <v>0</v>
      </c>
      <c r="E4" s="16">
        <f t="shared" ref="E4:O4" si="1">Naudas_minimums</f>
        <v>0</v>
      </c>
      <c r="F4" s="16">
        <f t="shared" si="1"/>
        <v>0</v>
      </c>
      <c r="G4" s="16">
        <f t="shared" si="1"/>
        <v>0</v>
      </c>
      <c r="H4" s="16">
        <f t="shared" si="1"/>
        <v>0</v>
      </c>
      <c r="I4" s="16">
        <f t="shared" si="1"/>
        <v>0</v>
      </c>
      <c r="J4" s="16">
        <f t="shared" si="1"/>
        <v>0</v>
      </c>
      <c r="K4" s="16">
        <f t="shared" si="1"/>
        <v>0</v>
      </c>
      <c r="L4" s="16">
        <f t="shared" si="1"/>
        <v>0</v>
      </c>
      <c r="M4" s="16">
        <f t="shared" si="1"/>
        <v>0</v>
      </c>
      <c r="N4" s="16">
        <f t="shared" si="1"/>
        <v>0</v>
      </c>
      <c r="O4" s="16">
        <f t="shared" si="1"/>
        <v>0</v>
      </c>
    </row>
    <row r="5" spans="2:17" s="1" customFormat="1" ht="12.75" x14ac:dyDescent="0.2">
      <c r="B5" s="15"/>
      <c r="H5" s="4"/>
      <c r="J5" s="5"/>
      <c r="K5" s="5"/>
      <c r="L5" s="5"/>
    </row>
    <row r="6" spans="2:17" s="7" customFormat="1" x14ac:dyDescent="0.2">
      <c r="B6" s="6"/>
      <c r="C6" s="32" t="s">
        <v>53</v>
      </c>
      <c r="D6" s="67" t="s">
        <v>55</v>
      </c>
      <c r="E6" s="67" t="s">
        <v>56</v>
      </c>
      <c r="F6" s="67" t="s">
        <v>57</v>
      </c>
      <c r="G6" s="67" t="s">
        <v>58</v>
      </c>
      <c r="H6" s="67" t="s">
        <v>59</v>
      </c>
      <c r="I6" s="67" t="s">
        <v>60</v>
      </c>
      <c r="J6" s="67" t="s">
        <v>61</v>
      </c>
      <c r="K6" s="67" t="s">
        <v>62</v>
      </c>
      <c r="L6" s="67" t="s">
        <v>63</v>
      </c>
      <c r="M6" s="67" t="s">
        <v>64</v>
      </c>
      <c r="N6" s="67" t="s">
        <v>65</v>
      </c>
      <c r="O6" s="67" t="s">
        <v>66</v>
      </c>
      <c r="P6" s="54" t="s">
        <v>67</v>
      </c>
    </row>
    <row r="7" spans="2:17" ht="22.5" x14ac:dyDescent="0.2">
      <c r="B7" s="8" t="s">
        <v>4</v>
      </c>
      <c r="C7" s="74"/>
      <c r="D7" s="75">
        <f t="shared" ref="D7:O7" si="2">C53</f>
        <v>0</v>
      </c>
      <c r="E7" s="75">
        <f t="shared" si="2"/>
        <v>0</v>
      </c>
      <c r="F7" s="75">
        <f t="shared" si="2"/>
        <v>0</v>
      </c>
      <c r="G7" s="75">
        <f t="shared" si="2"/>
        <v>0</v>
      </c>
      <c r="H7" s="75">
        <f t="shared" si="2"/>
        <v>0</v>
      </c>
      <c r="I7" s="75">
        <f t="shared" si="2"/>
        <v>0</v>
      </c>
      <c r="J7" s="75">
        <f t="shared" si="2"/>
        <v>0</v>
      </c>
      <c r="K7" s="75">
        <f t="shared" si="2"/>
        <v>0</v>
      </c>
      <c r="L7" s="75">
        <f t="shared" si="2"/>
        <v>0</v>
      </c>
      <c r="M7" s="75">
        <f t="shared" si="2"/>
        <v>0</v>
      </c>
      <c r="N7" s="75">
        <f t="shared" si="2"/>
        <v>0</v>
      </c>
      <c r="O7" s="75">
        <f t="shared" si="2"/>
        <v>0</v>
      </c>
      <c r="P7" s="22"/>
    </row>
    <row r="8" spans="2:17" x14ac:dyDescent="0.2">
      <c r="B8" s="12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7"/>
    </row>
    <row r="9" spans="2:17" x14ac:dyDescent="0.2">
      <c r="B9" s="19" t="s">
        <v>5</v>
      </c>
      <c r="C9" s="21" t="s">
        <v>54</v>
      </c>
      <c r="D9" s="68" t="s">
        <v>55</v>
      </c>
      <c r="E9" s="68" t="s">
        <v>56</v>
      </c>
      <c r="F9" s="68" t="s">
        <v>57</v>
      </c>
      <c r="G9" s="68" t="s">
        <v>58</v>
      </c>
      <c r="H9" s="68" t="s">
        <v>59</v>
      </c>
      <c r="I9" s="68" t="s">
        <v>60</v>
      </c>
      <c r="J9" s="68" t="s">
        <v>61</v>
      </c>
      <c r="K9" s="68" t="s">
        <v>62</v>
      </c>
      <c r="L9" s="68" t="s">
        <v>63</v>
      </c>
      <c r="M9" s="68" t="s">
        <v>64</v>
      </c>
      <c r="N9" s="68" t="s">
        <v>65</v>
      </c>
      <c r="O9" s="68" t="s">
        <v>66</v>
      </c>
      <c r="P9" s="51" t="s">
        <v>67</v>
      </c>
    </row>
    <row r="10" spans="2:17" x14ac:dyDescent="0.2">
      <c r="B10" s="60" t="s">
        <v>6</v>
      </c>
      <c r="C10" s="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20">
        <f t="shared" ref="P10:P15" si="3">SUM(D10:O10)</f>
        <v>0</v>
      </c>
    </row>
    <row r="11" spans="2:17" ht="22.5" x14ac:dyDescent="0.2">
      <c r="B11" s="60" t="s">
        <v>7</v>
      </c>
      <c r="C11" s="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20">
        <f t="shared" si="3"/>
        <v>0</v>
      </c>
    </row>
    <row r="12" spans="2:17" x14ac:dyDescent="0.2">
      <c r="B12" s="60" t="s">
        <v>8</v>
      </c>
      <c r="C12" s="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20">
        <f t="shared" si="3"/>
        <v>0</v>
      </c>
    </row>
    <row r="13" spans="2:17" x14ac:dyDescent="0.2">
      <c r="B13" s="60" t="s">
        <v>9</v>
      </c>
      <c r="C13" s="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0">
        <f t="shared" si="3"/>
        <v>0</v>
      </c>
    </row>
    <row r="14" spans="2:17" x14ac:dyDescent="0.2">
      <c r="B14" s="60" t="s">
        <v>10</v>
      </c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20">
        <f t="shared" si="3"/>
        <v>0</v>
      </c>
    </row>
    <row r="15" spans="2:17" x14ac:dyDescent="0.2">
      <c r="B15" s="60" t="s">
        <v>11</v>
      </c>
      <c r="C15" s="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20">
        <f t="shared" si="3"/>
        <v>0</v>
      </c>
    </row>
    <row r="16" spans="2:17" x14ac:dyDescent="0.2">
      <c r="B16" s="44" t="s">
        <v>12</v>
      </c>
      <c r="C16" s="45"/>
      <c r="D16" s="37">
        <f t="shared" ref="D16:O16" si="4">SUM(D10,D12:D15,(D11*-1))</f>
        <v>0</v>
      </c>
      <c r="E16" s="37">
        <f t="shared" si="4"/>
        <v>0</v>
      </c>
      <c r="F16" s="63">
        <f t="shared" si="4"/>
        <v>0</v>
      </c>
      <c r="G16" s="63">
        <f t="shared" si="4"/>
        <v>0</v>
      </c>
      <c r="H16" s="63">
        <f t="shared" si="4"/>
        <v>0</v>
      </c>
      <c r="I16" s="63">
        <f t="shared" si="4"/>
        <v>0</v>
      </c>
      <c r="J16" s="63">
        <f t="shared" si="4"/>
        <v>0</v>
      </c>
      <c r="K16" s="63">
        <f t="shared" si="4"/>
        <v>0</v>
      </c>
      <c r="L16" s="63">
        <f t="shared" si="4"/>
        <v>0</v>
      </c>
      <c r="M16" s="63">
        <f t="shared" si="4"/>
        <v>0</v>
      </c>
      <c r="N16" s="63">
        <f t="shared" si="4"/>
        <v>0</v>
      </c>
      <c r="O16" s="63">
        <f t="shared" si="4"/>
        <v>0</v>
      </c>
      <c r="P16" s="36">
        <f>SUBTOTAL(109,KasesIeņēmumi[Kopā])</f>
        <v>0</v>
      </c>
    </row>
    <row r="17" spans="2:16" s="7" customFormat="1" ht="11.25" customHeight="1" x14ac:dyDescent="0.2">
      <c r="B17" s="8" t="s">
        <v>13</v>
      </c>
      <c r="C17" s="17">
        <f>(C7+KasesIeņēmumi[[#Totals],[ ]])</f>
        <v>0</v>
      </c>
      <c r="D17" s="17">
        <f>(D7+KasesIeņēmumi[[#Totals],[Jan-18]])</f>
        <v>0</v>
      </c>
      <c r="E17" s="17">
        <f>(E7+KasesIeņēmumi[[#Totals],[Feb-18]])</f>
        <v>0</v>
      </c>
      <c r="F17" s="17">
        <f>(F7+KasesIeņēmumi[[#Totals],[Mar-18]])</f>
        <v>0</v>
      </c>
      <c r="G17" s="17">
        <f>(G7+KasesIeņēmumi[[#Totals],[Apr-18]])</f>
        <v>0</v>
      </c>
      <c r="H17" s="17">
        <f>(H7+KasesIeņēmumi[[#Totals],[Mai-18]])</f>
        <v>0</v>
      </c>
      <c r="I17" s="17">
        <f>(I7+KasesIeņēmumi[[#Totals],[Jūn-18]])</f>
        <v>0</v>
      </c>
      <c r="J17" s="17">
        <f>(J7+KasesIeņēmumi[[#Totals],[Jūl-18]])</f>
        <v>0</v>
      </c>
      <c r="K17" s="17">
        <f>(K7+KasesIeņēmumi[[#Totals],[Aug-18]])</f>
        <v>0</v>
      </c>
      <c r="L17" s="17">
        <f>(L7+KasesIeņēmumi[[#Totals],[Sep-18]])</f>
        <v>0</v>
      </c>
      <c r="M17" s="17">
        <f>(M7+KasesIeņēmumi[[#Totals],[Okt-18]])</f>
        <v>0</v>
      </c>
      <c r="N17" s="17">
        <f>(N7+KasesIeņēmumi[[#Totals],[Nov-18]])</f>
        <v>0</v>
      </c>
      <c r="O17" s="17">
        <f>(O7+KasesIeņēmumi[[#Totals],[Dec-18]])</f>
        <v>0</v>
      </c>
      <c r="P17" s="9"/>
    </row>
    <row r="18" spans="2:16" s="59" customFormat="1" x14ac:dyDescent="0.2"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8"/>
    </row>
    <row r="19" spans="2:16" x14ac:dyDescent="0.2">
      <c r="B19" s="19" t="s">
        <v>14</v>
      </c>
      <c r="C19" s="21" t="s">
        <v>54</v>
      </c>
      <c r="D19" s="68" t="s">
        <v>55</v>
      </c>
      <c r="E19" s="68" t="s">
        <v>56</v>
      </c>
      <c r="F19" s="68" t="s">
        <v>57</v>
      </c>
      <c r="G19" s="68" t="s">
        <v>58</v>
      </c>
      <c r="H19" s="68" t="s">
        <v>59</v>
      </c>
      <c r="I19" s="68" t="s">
        <v>60</v>
      </c>
      <c r="J19" s="68" t="s">
        <v>61</v>
      </c>
      <c r="K19" s="68" t="s">
        <v>62</v>
      </c>
      <c r="L19" s="68" t="s">
        <v>63</v>
      </c>
      <c r="M19" s="68" t="s">
        <v>64</v>
      </c>
      <c r="N19" s="68" t="s">
        <v>65</v>
      </c>
      <c r="O19" s="68" t="s">
        <v>66</v>
      </c>
      <c r="P19" s="51" t="s">
        <v>67</v>
      </c>
    </row>
    <row r="20" spans="2:16" x14ac:dyDescent="0.2">
      <c r="B20" s="61" t="s">
        <v>15</v>
      </c>
      <c r="C20" s="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0">
        <f t="shared" ref="P20:P44" si="5">SUM(D20:O20)</f>
        <v>0</v>
      </c>
    </row>
    <row r="21" spans="2:16" x14ac:dyDescent="0.2">
      <c r="B21" s="61" t="s">
        <v>16</v>
      </c>
      <c r="C21" s="9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0">
        <f t="shared" si="5"/>
        <v>0</v>
      </c>
    </row>
    <row r="22" spans="2:16" x14ac:dyDescent="0.2">
      <c r="B22" s="61" t="s">
        <v>17</v>
      </c>
      <c r="C22" s="9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0">
        <f t="shared" si="5"/>
        <v>0</v>
      </c>
    </row>
    <row r="23" spans="2:16" x14ac:dyDescent="0.2">
      <c r="B23" s="61" t="s">
        <v>18</v>
      </c>
      <c r="C23" s="9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0">
        <f t="shared" si="5"/>
        <v>0</v>
      </c>
    </row>
    <row r="24" spans="2:16" x14ac:dyDescent="0.2">
      <c r="B24" s="61" t="s">
        <v>19</v>
      </c>
      <c r="C24" s="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0">
        <f t="shared" si="5"/>
        <v>0</v>
      </c>
    </row>
    <row r="25" spans="2:16" x14ac:dyDescent="0.2">
      <c r="B25" s="23" t="s">
        <v>20</v>
      </c>
      <c r="C25" s="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0">
        <f t="shared" si="5"/>
        <v>0</v>
      </c>
    </row>
    <row r="26" spans="2:16" x14ac:dyDescent="0.2">
      <c r="B26" s="61" t="s">
        <v>21</v>
      </c>
      <c r="C26" s="9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0">
        <f t="shared" si="5"/>
        <v>0</v>
      </c>
    </row>
    <row r="27" spans="2:16" x14ac:dyDescent="0.2">
      <c r="B27" s="61" t="s">
        <v>22</v>
      </c>
      <c r="C27" s="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0">
        <f t="shared" si="5"/>
        <v>0</v>
      </c>
    </row>
    <row r="28" spans="2:16" x14ac:dyDescent="0.2">
      <c r="B28" s="61" t="s">
        <v>23</v>
      </c>
      <c r="C28" s="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0">
        <f t="shared" si="5"/>
        <v>0</v>
      </c>
    </row>
    <row r="29" spans="2:16" x14ac:dyDescent="0.2">
      <c r="B29" s="61" t="s">
        <v>24</v>
      </c>
      <c r="C29" s="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0">
        <f t="shared" si="5"/>
        <v>0</v>
      </c>
    </row>
    <row r="30" spans="2:16" x14ac:dyDescent="0.2">
      <c r="B30" s="61" t="s">
        <v>25</v>
      </c>
      <c r="C30" s="9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0">
        <f t="shared" si="5"/>
        <v>0</v>
      </c>
    </row>
    <row r="31" spans="2:16" x14ac:dyDescent="0.2">
      <c r="B31" s="61" t="s">
        <v>26</v>
      </c>
      <c r="C31" s="9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20">
        <f t="shared" si="5"/>
        <v>0</v>
      </c>
    </row>
    <row r="32" spans="2:16" x14ac:dyDescent="0.2">
      <c r="B32" s="61" t="s">
        <v>27</v>
      </c>
      <c r="C32" s="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0">
        <f t="shared" si="5"/>
        <v>0</v>
      </c>
    </row>
    <row r="33" spans="2:16" x14ac:dyDescent="0.2">
      <c r="B33" s="61" t="s">
        <v>28</v>
      </c>
      <c r="C33" s="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0">
        <f t="shared" si="5"/>
        <v>0</v>
      </c>
    </row>
    <row r="34" spans="2:16" ht="22.5" x14ac:dyDescent="0.2">
      <c r="B34" s="61" t="s">
        <v>29</v>
      </c>
      <c r="C34" s="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0">
        <f t="shared" si="5"/>
        <v>0</v>
      </c>
    </row>
    <row r="35" spans="2:16" x14ac:dyDescent="0.2">
      <c r="B35" s="61" t="s">
        <v>30</v>
      </c>
      <c r="C35" s="9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0">
        <f t="shared" si="5"/>
        <v>0</v>
      </c>
    </row>
    <row r="36" spans="2:16" x14ac:dyDescent="0.2">
      <c r="B36" s="61" t="s">
        <v>31</v>
      </c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20">
        <f t="shared" si="5"/>
        <v>0</v>
      </c>
    </row>
    <row r="37" spans="2:16" x14ac:dyDescent="0.2">
      <c r="B37" s="61" t="s">
        <v>32</v>
      </c>
      <c r="C37" s="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20">
        <f t="shared" si="5"/>
        <v>0</v>
      </c>
    </row>
    <row r="38" spans="2:16" x14ac:dyDescent="0.2">
      <c r="B38" s="61" t="s">
        <v>33</v>
      </c>
      <c r="C38" s="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20">
        <f t="shared" si="5"/>
        <v>0</v>
      </c>
    </row>
    <row r="39" spans="2:16" x14ac:dyDescent="0.2">
      <c r="B39" s="61" t="s">
        <v>34</v>
      </c>
      <c r="C39" s="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20">
        <f t="shared" si="5"/>
        <v>0</v>
      </c>
    </row>
    <row r="40" spans="2:16" x14ac:dyDescent="0.2">
      <c r="B40" s="62" t="s">
        <v>35</v>
      </c>
      <c r="C40" s="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20">
        <f t="shared" si="5"/>
        <v>0</v>
      </c>
    </row>
    <row r="41" spans="2:16" x14ac:dyDescent="0.2">
      <c r="B41" s="24" t="s">
        <v>36</v>
      </c>
      <c r="C41" s="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20">
        <f t="shared" si="5"/>
        <v>0</v>
      </c>
    </row>
    <row r="42" spans="2:16" x14ac:dyDescent="0.2">
      <c r="B42" s="24" t="s">
        <v>36</v>
      </c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20">
        <f t="shared" si="5"/>
        <v>0</v>
      </c>
    </row>
    <row r="43" spans="2:16" x14ac:dyDescent="0.2">
      <c r="B43" s="24" t="s">
        <v>36</v>
      </c>
      <c r="C43" s="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20">
        <f t="shared" si="5"/>
        <v>0</v>
      </c>
    </row>
    <row r="44" spans="2:16" x14ac:dyDescent="0.2">
      <c r="B44" s="24" t="s">
        <v>37</v>
      </c>
      <c r="C44" s="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20">
        <f t="shared" si="5"/>
        <v>0</v>
      </c>
    </row>
    <row r="45" spans="2:16" x14ac:dyDescent="0.2">
      <c r="B45" s="46" t="s">
        <v>38</v>
      </c>
      <c r="C45" s="35"/>
      <c r="D45" s="37">
        <f>SUBTOTAL(109,Izdevumi[Jan-18])</f>
        <v>0</v>
      </c>
      <c r="E45" s="37">
        <f>SUBTOTAL(109,Izdevumi[Feb-18])</f>
        <v>0</v>
      </c>
      <c r="F45" s="37">
        <f>SUBTOTAL(109,Izdevumi[Mar-18])</f>
        <v>0</v>
      </c>
      <c r="G45" s="37">
        <f>SUBTOTAL(109,Izdevumi[Apr-18])</f>
        <v>0</v>
      </c>
      <c r="H45" s="37">
        <f>SUBTOTAL(109,Izdevumi[Mai-18])</f>
        <v>0</v>
      </c>
      <c r="I45" s="37">
        <f>SUBTOTAL(109,Izdevumi[Jūn-18])</f>
        <v>0</v>
      </c>
      <c r="J45" s="37">
        <f>SUBTOTAL(109,Izdevumi[Jūl-18])</f>
        <v>0</v>
      </c>
      <c r="K45" s="37">
        <f>SUBTOTAL(109,Izdevumi[Aug-18])</f>
        <v>0</v>
      </c>
      <c r="L45" s="37">
        <f>SUBTOTAL(109,Izdevumi[Sep-18])</f>
        <v>0</v>
      </c>
      <c r="M45" s="37">
        <f>SUBTOTAL(109,Izdevumi[Okt-18])</f>
        <v>0</v>
      </c>
      <c r="N45" s="37">
        <f>SUBTOTAL(109,Izdevumi[Nov-18])</f>
        <v>0</v>
      </c>
      <c r="O45" s="37">
        <f>SUBTOTAL(109,Izdevumi[Dec-18])</f>
        <v>0</v>
      </c>
      <c r="P45" s="36">
        <f>SUBTOTAL(109,Izdevumi[Kopā])</f>
        <v>0</v>
      </c>
    </row>
    <row r="46" spans="2:16" x14ac:dyDescent="0.2">
      <c r="B46" s="48" t="s">
        <v>14</v>
      </c>
      <c r="C46" s="42" t="s">
        <v>54</v>
      </c>
      <c r="D46" s="69" t="s">
        <v>55</v>
      </c>
      <c r="E46" s="69" t="s">
        <v>56</v>
      </c>
      <c r="F46" s="69" t="s">
        <v>57</v>
      </c>
      <c r="G46" s="69" t="s">
        <v>58</v>
      </c>
      <c r="H46" s="69" t="s">
        <v>59</v>
      </c>
      <c r="I46" s="69" t="s">
        <v>60</v>
      </c>
      <c r="J46" s="69" t="s">
        <v>61</v>
      </c>
      <c r="K46" s="69" t="s">
        <v>62</v>
      </c>
      <c r="L46" s="69" t="s">
        <v>63</v>
      </c>
      <c r="M46" s="69" t="s">
        <v>64</v>
      </c>
      <c r="N46" s="69" t="s">
        <v>65</v>
      </c>
      <c r="O46" s="69" t="s">
        <v>66</v>
      </c>
      <c r="P46" s="52" t="s">
        <v>67</v>
      </c>
    </row>
    <row r="47" spans="2:16" x14ac:dyDescent="0.2">
      <c r="B47" s="41" t="s">
        <v>39</v>
      </c>
      <c r="C47" s="38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40">
        <f t="shared" ref="P47:P52" si="6">SUM(D47:O47)</f>
        <v>0</v>
      </c>
    </row>
    <row r="48" spans="2:16" x14ac:dyDescent="0.2">
      <c r="B48" s="41" t="s">
        <v>40</v>
      </c>
      <c r="C48" s="3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40">
        <f t="shared" si="6"/>
        <v>0</v>
      </c>
    </row>
    <row r="49" spans="2:16" x14ac:dyDescent="0.2">
      <c r="B49" s="41" t="s">
        <v>41</v>
      </c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40">
        <f t="shared" si="6"/>
        <v>0</v>
      </c>
    </row>
    <row r="50" spans="2:16" x14ac:dyDescent="0.2">
      <c r="B50" s="41" t="s">
        <v>42</v>
      </c>
      <c r="C50" s="38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0">
        <f t="shared" si="6"/>
        <v>0</v>
      </c>
    </row>
    <row r="51" spans="2:16" x14ac:dyDescent="0.2">
      <c r="B51" s="41" t="s">
        <v>43</v>
      </c>
      <c r="C51" s="38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0">
        <f t="shared" si="6"/>
        <v>0</v>
      </c>
    </row>
    <row r="52" spans="2:16" x14ac:dyDescent="0.2">
      <c r="B52" s="64" t="s">
        <v>44</v>
      </c>
      <c r="C52" s="47"/>
      <c r="D52" s="65">
        <f>Izdevumi[[#Totals],[Jan-18]]+SUBTOTAL(109,NaudasIzmaksa[Jan-18])</f>
        <v>0</v>
      </c>
      <c r="E52" s="65">
        <f>Izdevumi[[#Totals],[Feb-18]]+SUBTOTAL(109,NaudasIzmaksa[Feb-18])</f>
        <v>0</v>
      </c>
      <c r="F52" s="65">
        <f>Izdevumi[[#Totals],[Mar-18]]+SUBTOTAL(109,NaudasIzmaksa[Mar-18])</f>
        <v>0</v>
      </c>
      <c r="G52" s="43">
        <f>Izdevumi[[#Totals],[Apr-18]]+SUBTOTAL(109,NaudasIzmaksa[Apr-18])</f>
        <v>0</v>
      </c>
      <c r="H52" s="43">
        <f>Izdevumi[[#Totals],[Mai-18]]+SUBTOTAL(109,NaudasIzmaksa[Mai-18])</f>
        <v>0</v>
      </c>
      <c r="I52" s="43">
        <f>Izdevumi[[#Totals],[Jūn-18]]+SUBTOTAL(109,NaudasIzmaksa[Jūn-18])</f>
        <v>0</v>
      </c>
      <c r="J52" s="43">
        <f>Izdevumi[[#Totals],[Jūl-18]]+SUBTOTAL(109,NaudasIzmaksa[Jūl-18])</f>
        <v>0</v>
      </c>
      <c r="K52" s="43">
        <f>Izdevumi[[#Totals],[Aug-18]]+SUBTOTAL(109,NaudasIzmaksa[Aug-18])</f>
        <v>0</v>
      </c>
      <c r="L52" s="43">
        <f>Izdevumi[[#Totals],[Sep-18]]+SUBTOTAL(109,NaudasIzmaksa[Sep-18])</f>
        <v>0</v>
      </c>
      <c r="M52" s="43">
        <f>Izdevumi[[#Totals],[Okt-18]]+SUBTOTAL(109,NaudasIzmaksa[Okt-18])</f>
        <v>0</v>
      </c>
      <c r="N52" s="43">
        <f>Izdevumi[[#Totals],[Nov-18]]+SUBTOTAL(109,NaudasIzmaksa[Nov-18])</f>
        <v>0</v>
      </c>
      <c r="O52" s="43">
        <f>Izdevumi[[#Totals],[Dec-18]]+SUBTOTAL(109,NaudasIzmaksa[Dec-18])</f>
        <v>0</v>
      </c>
      <c r="P52" s="65">
        <f t="shared" si="6"/>
        <v>0</v>
      </c>
    </row>
    <row r="53" spans="2:16" ht="11.25" customHeight="1" x14ac:dyDescent="0.2">
      <c r="B53" s="49" t="s">
        <v>45</v>
      </c>
      <c r="C53" s="20">
        <f>C17</f>
        <v>0</v>
      </c>
      <c r="D53" s="20">
        <f>D17-NaudasIzmaksa[[#Totals],[Jan-18]]</f>
        <v>0</v>
      </c>
      <c r="E53" s="20">
        <f>E17-NaudasIzmaksa[[#Totals],[Feb-18]]</f>
        <v>0</v>
      </c>
      <c r="F53" s="20">
        <f>F17-NaudasIzmaksa[[#Totals],[Mar-18]]</f>
        <v>0</v>
      </c>
      <c r="G53" s="20">
        <f>G17-NaudasIzmaksa[[#Totals],[Apr-18]]</f>
        <v>0</v>
      </c>
      <c r="H53" s="20">
        <f>H17-NaudasIzmaksa[[#Totals],[Mai-18]]</f>
        <v>0</v>
      </c>
      <c r="I53" s="20">
        <f>I17-NaudasIzmaksa[[#Totals],[Jūn-18]]</f>
        <v>0</v>
      </c>
      <c r="J53" s="20">
        <f>J17-NaudasIzmaksa[[#Totals],[Jūl-18]]</f>
        <v>0</v>
      </c>
      <c r="K53" s="20">
        <f>K17-NaudasIzmaksa[[#Totals],[Aug-18]]</f>
        <v>0</v>
      </c>
      <c r="L53" s="20">
        <f>L17-NaudasIzmaksa[[#Totals],[Sep-18]]</f>
        <v>0</v>
      </c>
      <c r="M53" s="20">
        <f>M17-NaudasIzmaksa[[#Totals],[Okt-18]]</f>
        <v>0</v>
      </c>
      <c r="N53" s="20">
        <f>N17-NaudasIzmaksa[[#Totals],[Nov-18]]</f>
        <v>0</v>
      </c>
      <c r="O53" s="20">
        <f>O17-NaudasIzmaksa[[#Totals],[Dec-18]]</f>
        <v>0</v>
      </c>
      <c r="P53" s="50"/>
    </row>
    <row r="54" spans="2:16" x14ac:dyDescent="0.2"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2:16" x14ac:dyDescent="0.2">
      <c r="B55" s="27" t="s">
        <v>46</v>
      </c>
      <c r="C55" s="28" t="s">
        <v>54</v>
      </c>
      <c r="D55" s="68" t="s">
        <v>55</v>
      </c>
      <c r="E55" s="68" t="s">
        <v>56</v>
      </c>
      <c r="F55" s="68" t="s">
        <v>57</v>
      </c>
      <c r="G55" s="68" t="s">
        <v>58</v>
      </c>
      <c r="H55" s="68" t="s">
        <v>59</v>
      </c>
      <c r="I55" s="68" t="s">
        <v>60</v>
      </c>
      <c r="J55" s="68" t="s">
        <v>61</v>
      </c>
      <c r="K55" s="68" t="s">
        <v>62</v>
      </c>
      <c r="L55" s="68" t="s">
        <v>63</v>
      </c>
      <c r="M55" s="68" t="s">
        <v>64</v>
      </c>
      <c r="N55" s="68" t="s">
        <v>65</v>
      </c>
      <c r="O55" s="68" t="s">
        <v>66</v>
      </c>
      <c r="P55" s="53" t="s">
        <v>67</v>
      </c>
    </row>
    <row r="56" spans="2:16" x14ac:dyDescent="0.2">
      <c r="B56" s="25" t="s">
        <v>47</v>
      </c>
      <c r="C56" s="3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26">
        <f>SUM(CitiDarbībasDati[[#This Row],[Jan-18]:[Dec-18]])</f>
        <v>0</v>
      </c>
    </row>
    <row r="57" spans="2:16" x14ac:dyDescent="0.2">
      <c r="B57" s="29" t="s">
        <v>48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26">
        <f>SUM(CitiDarbībasDati[[#This Row],[Jan-18]:[Dec-18]])</f>
        <v>0</v>
      </c>
    </row>
    <row r="58" spans="2:16" x14ac:dyDescent="0.2">
      <c r="B58" s="29" t="s">
        <v>49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26">
        <f>SUM(CitiDarbībasDati[[#This Row],[Jan-18]:[Dec-18]])</f>
        <v>0</v>
      </c>
    </row>
    <row r="59" spans="2:16" x14ac:dyDescent="0.2">
      <c r="B59" s="29" t="s">
        <v>50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26">
        <f>SUM(CitiDarbībasDati[[#This Row],[Jan-18]:[Dec-18]])</f>
        <v>0</v>
      </c>
    </row>
    <row r="60" spans="2:16" x14ac:dyDescent="0.2">
      <c r="B60" s="29" t="s">
        <v>51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26">
        <f>SUM(CitiDarbībasDati[[#This Row],[Jan-18]:[Dec-18]])</f>
        <v>0</v>
      </c>
    </row>
    <row r="61" spans="2:16" x14ac:dyDescent="0.2">
      <c r="B61" s="30" t="s">
        <v>52</v>
      </c>
      <c r="C61" s="33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26">
        <f>SUM(CitiDarbībasDati[[#This Row],[Jan-18]:[Dec-18]])</f>
        <v>0</v>
      </c>
    </row>
  </sheetData>
  <sheetProtection insertColumns="0" insertRows="0"/>
  <mergeCells count="2">
    <mergeCell ref="B1:P1"/>
    <mergeCell ref="B2:P2"/>
  </mergeCells>
  <phoneticPr fontId="0" type="noConversion"/>
  <conditionalFormatting sqref="C7:O7">
    <cfRule type="cellIs" dxfId="153" priority="1" stopIfTrue="1" operator="lessThanOrEqual">
      <formula>$C$4</formula>
    </cfRule>
  </conditionalFormatting>
  <dataValidations count="27">
    <dataValidation type="decimal" allowBlank="1" showInputMessage="1" sqref="C7 D4:P4" xr:uid="{00000000-0002-0000-0000-000000000000}">
      <formula1>-10000000</formula1>
      <formula2>10000000</formula2>
    </dataValidation>
    <dataValidation type="decimal" operator="lessThanOrEqual" allowBlank="1" showInputMessage="1" showErrorMessage="1" sqref="C17:O17 C53:O53" xr:uid="{00000000-0002-0000-0000-000001000000}">
      <formula1>10000000</formula1>
    </dataValidation>
    <dataValidation type="date" allowBlank="1" showInputMessage="1" showErrorMessage="1" error="Lūdzu, ievadiet derīgu datumu." prompt="Šajā šūnā ievadiet sākuma datumu" sqref="C3" xr:uid="{00000000-0002-0000-0000-000002000000}">
      <formula1>1</formula1>
      <formula2>73415</formula2>
    </dataValidation>
    <dataValidation type="decimal" operator="lessThanOrEqual" allowBlank="1" showInputMessage="1" sqref="D7:O7" xr:uid="{00000000-0002-0000-0000-000003000000}">
      <formula1>10000000</formula1>
    </dataValidation>
    <dataValidation type="decimal" errorStyle="warning" operator="lessThanOrEqual" allowBlank="1" showInputMessage="1" showErrorMessage="1" error="Lūdzu, ievadiet skaitli, kas lielāks par nulli" sqref="P10:P15 P20:P44 P47:P51 P56:P61" xr:uid="{00000000-0002-0000-0000-000004000000}">
      <formula1>10000000</formula1>
    </dataValidation>
    <dataValidation allowBlank="1" showInputMessage="1" showErrorMessage="1" prompt="Šajā darblapā izveidojiet maza uzņēmuma naudas plūsmas prognozi. Ievadiet detalizētus datus tabulās ar nosaukumu Pieejamā nauda, Kases ieņēmumi, Izdevumi, naudas izmaksa un Citi darbības dati " sqref="A1" xr:uid="{00000000-0002-0000-0000-000005000000}"/>
    <dataValidation allowBlank="1" showInputMessage="1" showErrorMessage="1" prompt="Šajā šūnā ir šīs darblapas virsraksts. zemāk esošajā šūnā ievadiet uzņēmuma nosaukumu" sqref="B1:P1" xr:uid="{00000000-0002-0000-0000-000006000000}"/>
    <dataValidation allowBlank="1" showInputMessage="1" showErrorMessage="1" prompt="Šajā šūnā ievadiet uzņēmuma nosaukum, šūnā C3 ievadiet sākuma datumu un šūnā C4 ievadiet naudas atlikuma brīdinājuma minimumu" sqref="B2:P2" xr:uid="{00000000-0002-0000-0000-000007000000}"/>
    <dataValidation allowBlank="1" showInputMessage="1" showErrorMessage="1" prompt="Šūnā pa labi ievadiet sākuma datumu" sqref="B3" xr:uid="{00000000-0002-0000-0000-000008000000}"/>
    <dataValidation allowBlank="1" showInputMessage="1" showErrorMessage="1" prompt="Šūnā pa labi ievadiet naudas atlikuma brīdinājuma minimumu" sqref="B4" xr:uid="{00000000-0002-0000-0000-000009000000}"/>
    <dataValidation type="decimal" operator="lessThanOrEqual" allowBlank="1" showInputMessage="1" showErrorMessage="1" error="Lūdzu, ievadiet skaitli, kas lielāks par nulli." prompt="Šajā šūnā ievadiet naudas atlikuma brīdinājuma minimumu. Sākot ar šūnu C6, ievadiet pieejamās naudas tabulas detalizēto informāciju. Mēneša sākumā pieejamās naudas etiķete ir šūnā B7" sqref="C4" xr:uid="{00000000-0002-0000-0000-00000A000000}">
      <formula1>10000000</formula1>
    </dataValidation>
    <dataValidation allowBlank="1" showInputMessage="1" showErrorMessage="1" prompt="Ievadiet detalizētu informāciju tabulā pa labi" sqref="B6" xr:uid="{00000000-0002-0000-0000-00000B000000}"/>
    <dataValidation allowBlank="1" showInputMessage="1" showErrorMessage="1" prompt="Šūnā pa labi ievadiet mēneša sākumā pieejamo naudu" sqref="B7" xr:uid="{00000000-0002-0000-0000-00000C000000}"/>
    <dataValidation operator="greaterThanOrEqual" allowBlank="1" showInputMessage="1" showErrorMessage="1" error="Lūdzu, ievadiet skaitli, kas lielāks par nulli." prompt="Zemāk esošajā šūnā ievadiet sākumā pieejamo naudu" sqref="C6" xr:uid="{00000000-0002-0000-0000-00000D000000}"/>
    <dataValidation allowBlank="1" showInputMessage="1" prompt="Šim mēnesim pieejamā nauda tiek automātiski aprēķināta zemāk esošajā šūnā" sqref="D6:O6" xr:uid="{00000000-0002-0000-0000-00000E000000}"/>
    <dataValidation allowBlank="1" showInputMessage="1" showErrorMessage="1" prompt="Zemāk ievadiet detalizētu informāciju kases ieņēmumu tabulā" sqref="B8" xr:uid="{00000000-0002-0000-0000-00000F000000}"/>
    <dataValidation allowBlank="1" showInputMessage="1" showErrorMessage="1" prompt="Šajā kolonnā ar šo virsrakstu ievadiet vai modificējiet kases ieņēmumu vienumus" sqref="B9" xr:uid="{00000000-0002-0000-0000-000010000000}"/>
    <dataValidation allowBlank="1" showInputMessage="1" prompt="Šajā kolonnā ar šo virsrakstu ievadiet šī mēneša vērtības" sqref="D55:O55 E9:O9 D19:O19 D46:O46" xr:uid="{00000000-0002-0000-0000-000011000000}"/>
    <dataValidation allowBlank="1" showInputMessage="1" prompt="Šajā kolonnā ar šo virsrakstu automātiski tiek aprēķināta kopsumma. Kases ieņēmumu kopsumma un pieejamās naudas kopsumma automātiski tiek aprēķināta beigās" sqref="P9" xr:uid="{00000000-0002-0000-0000-000012000000}"/>
    <dataValidation allowBlank="1" showInputMessage="1" showErrorMessage="1" prompt="Ievadiet detalizētu informāciju tālāk esošajā izdevumu tabulā, kā arī naudas izmaksas tabulā, sākot ar šūnu B46" sqref="B18" xr:uid="{00000000-0002-0000-0000-000013000000}"/>
    <dataValidation allowBlank="1" showInputMessage="1" showErrorMessage="1" prompt="Šajā kolonnā ar šo virsrakstu ievadiet vai modificējiet naudas izmaksas vienumus" sqref="B19 B46" xr:uid="{00000000-0002-0000-0000-000014000000}"/>
    <dataValidation allowBlank="1" showInputMessage="1" showErrorMessage="1" prompt="Šajā kolonnā ar šo virsrakstu tiek automātiski aprēķināta kopsumma. Starpsumma tiek automātiski aprēķināta beigās" sqref="P19" xr:uid="{00000000-0002-0000-0000-000015000000}"/>
    <dataValidation allowBlank="1" showInputMessage="1" showErrorMessage="1" prompt="Šajā kolonnā ar šo virsrakstu tiek automātiski aprēķināta kopsumma. Kopējā naudas izmaksa un mēneša beigās pieejamā nauda tiek automātiski aprēķināta beigās" sqref="P46" xr:uid="{00000000-0002-0000-0000-000016000000}"/>
    <dataValidation allowBlank="1" showInputMessage="1" showErrorMessage="1" prompt="Šajā kolonnā ar šo virsrakstu ievadiet vai modificējiet citu darbības datu vienumus" sqref="B55" xr:uid="{00000000-0002-0000-0000-000017000000}"/>
    <dataValidation allowBlank="1" showInputMessage="1" showErrorMessage="1" prompt="Šajā kolonnā ar šo virsrakstu tiek automātiski aprēķināta kopsumma" sqref="P55" xr:uid="{00000000-0002-0000-0000-000018000000}"/>
    <dataValidation allowBlank="1" showInputMessage="1" showErrorMessage="1" prompt="Šajā kolonnā ar šo virsrakstu ievadiet šī mēneša vērtības" sqref="D9" xr:uid="{00000000-0002-0000-0000-000019000000}"/>
    <dataValidation type="decimal" allowBlank="1" showInputMessage="1" showErrorMessage="1" sqref="D10:O15 D20:O44 D47:O51 D56:O61 C57:C60" xr:uid="{00000000-0002-0000-0000-00001A000000}">
      <formula1>-10000000</formula1>
      <formula2>10000000</formula2>
    </dataValidation>
  </dataValidations>
  <pageMargins left="0.75" right="0.75" top="1" bottom="1" header="0.5" footer="0.5"/>
  <pageSetup paperSize="9" orientation="portrait" r:id="rId1"/>
  <headerFooter alignWithMargins="0"/>
  <ignoredErrors>
    <ignoredError sqref="P20:P44" emptyCellReference="1"/>
  </ignoredErrors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B2:Q38"/>
  <sheetViews>
    <sheetView showGridLines="0" workbookViewId="0"/>
  </sheetViews>
  <sheetFormatPr defaultColWidth="9.33203125" defaultRowHeight="11.25" x14ac:dyDescent="0.2"/>
  <cols>
    <col min="1" max="1" width="9.33203125" style="10"/>
    <col min="2" max="2" width="30.1640625" style="10" customWidth="1"/>
    <col min="3" max="3" width="9.33203125" style="10"/>
    <col min="4" max="4" width="13.33203125" style="10" customWidth="1"/>
    <col min="5" max="16384" width="9.33203125" style="10"/>
  </cols>
  <sheetData>
    <row r="2" spans="2:17" x14ac:dyDescent="0.2">
      <c r="B2" s="73" t="s">
        <v>68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2:17" x14ac:dyDescent="0.2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2:17" x14ac:dyDescent="0.2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2:17" x14ac:dyDescent="0.2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2:17" x14ac:dyDescent="0.2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2:17" x14ac:dyDescent="0.2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2:17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2:17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2:17" x14ac:dyDescent="0.2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2:17" x14ac:dyDescent="0.2"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2:17" x14ac:dyDescent="0.2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2:17" x14ac:dyDescent="0.2"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2:17" x14ac:dyDescent="0.2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2:17" x14ac:dyDescent="0.2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2:17" x14ac:dyDescent="0.2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2:17" x14ac:dyDescent="0.2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2:17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2:17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2:17" x14ac:dyDescent="0.2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2:17" x14ac:dyDescent="0.2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2:17" x14ac:dyDescent="0.2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2:17" x14ac:dyDescent="0.2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2:17" x14ac:dyDescent="0.2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2:17" x14ac:dyDescent="0.2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2:17" x14ac:dyDescent="0.2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2:17" x14ac:dyDescent="0.2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2:17" x14ac:dyDescent="0.2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2:17" x14ac:dyDescent="0.2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2:17" x14ac:dyDescent="0.2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2:17" x14ac:dyDescent="0.2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2:17" x14ac:dyDescent="0.2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2:17" x14ac:dyDescent="0.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x14ac:dyDescent="0.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 x14ac:dyDescent="0.2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7" spans="2:17" ht="12.75" x14ac:dyDescent="0.2">
      <c r="B37" s="72" t="s">
        <v>3</v>
      </c>
      <c r="C37" s="72"/>
      <c r="D37" s="70">
        <f>[0]!Naudas_minimums</f>
        <v>0</v>
      </c>
    </row>
    <row r="38" spans="2:17" ht="12.75" x14ac:dyDescent="0.2">
      <c r="B38" s="2"/>
      <c r="C38" s="18"/>
    </row>
  </sheetData>
  <mergeCells count="2">
    <mergeCell ref="B37:C37"/>
    <mergeCell ref="B2:Q35"/>
  </mergeCells>
  <phoneticPr fontId="3" type="noConversion"/>
  <dataValidations count="3">
    <dataValidation allowBlank="1" showInputMessage="1" showErrorMessage="1" prompt="Šajā darbgrāmatā tiek automātiski atjaunināta diagramma šūnā B2 un naudas atlikuma brīdinājuma minimums šūnā D37" sqref="A1" xr:uid="{00000000-0002-0000-0100-000000000000}"/>
    <dataValidation allowBlank="1" showInputMessage="1" showErrorMessage="1" prompt="Šūnā pa labi automātiski tiek atjaunināts naudas atlikuma brīdinājuma minimums " sqref="B37:C37" xr:uid="{00000000-0002-0000-0100-000001000000}"/>
    <dataValidation allowBlank="1" showInputMessage="1" showErrorMessage="1" prompt="Šajā šūnā automātiski tiek atjaunināts naudas atlikuma brīdinājuma minimums" sqref="D37" xr:uid="{00000000-0002-0000-0100-000002000000}"/>
  </dataValidations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3D64DB-3A2E-4E7A-AABA-D3030C824D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2E6D7E-13F1-464C-9225-372C9DE461E2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8C51595D-F41B-4D93-B579-8EF94377C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5</vt:i4>
      </vt:variant>
    </vt:vector>
  </HeadingPairs>
  <TitlesOfParts>
    <vt:vector size="7" baseType="lpstr">
      <vt:lpstr>Naudas plūsma</vt:lpstr>
      <vt:lpstr>Naudas plūsmas diagramma</vt:lpstr>
      <vt:lpstr>'Naudas plūsma'!Drukāt_virsrakstus</vt:lpstr>
      <vt:lpstr>Nauda_sākumā</vt:lpstr>
      <vt:lpstr>Naudas_minimums</vt:lpstr>
      <vt:lpstr>Sākuma_datums</vt:lpstr>
      <vt:lpstr>Uzņēmuma_nosaukums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2019-03-04T05:37:55Z</dcterms:created>
  <dcterms:modified xsi:type="dcterms:W3CDTF">2019-04-24T06:18:10Z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