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4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3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ables/table24.xml" ContentType="application/vnd.openxmlformats-officedocument.spreadsheetml.tab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44.xml" ContentType="application/vnd.openxmlformats-officedocument.spreadsheetml.worksheet+xml"/>
  <Override PartName="/xl/tables/table55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2"/>
  <workbookPr filterPrivacy="1" codeName="ThisWorkbook"/>
  <xr:revisionPtr revIDLastSave="0" documentId="13_ncr:20001_{D797A260-94CD-4F4A-A6BE-925163CE0D26}" xr6:coauthVersionLast="47" xr6:coauthVersionMax="47" xr10:uidLastSave="{00000000-0000-0000-0000-000000000000}"/>
  <bookViews>
    <workbookView xWindow="-120" yWindow="-120" windowWidth="29010" windowHeight="15885" xr2:uid="{00000000-000D-0000-FFFF-FFFF00000000}"/>
  </bookViews>
  <sheets>
    <sheet name="Mēneša budžeta kopsavilkums" sheetId="1" r:id="rId1"/>
    <sheet name="Ienākumi" sheetId="3" r:id="rId2"/>
    <sheet name="Personāla izdevumi" sheetId="4" r:id="rId3"/>
    <sheet name="Saimnieciskās darbības izdevumi" sheetId="5" r:id="rId4"/>
  </sheets>
  <definedNames>
    <definedName name="_xlnm._FilterDatabase" localSheetId="1" hidden="1">Ienākumi!#REF!</definedName>
    <definedName name="_xlnm._FilterDatabase" localSheetId="0" hidden="1">Ienākumi!#REF!</definedName>
    <definedName name="_xlnm._FilterDatabase" localSheetId="2" hidden="1">'Personāla izdevumi'!#REF!</definedName>
    <definedName name="_xlnm._FilterDatabase" localSheetId="3" hidden="1">'Saimnieciskās darbības izdevumi'!#REF!</definedName>
    <definedName name="BUDŽETS_Virsraksts">'Mēneša budžeta kopsavilkums'!$B$2</definedName>
    <definedName name="_xlnm.Print_Titles" localSheetId="1">Ienākumi!$4:$4</definedName>
    <definedName name="_xlnm.Print_Titles" localSheetId="2">'Personāla izdevumi'!$4:$4</definedName>
    <definedName name="_xlnm.Print_Titles" localSheetId="3">'Saimnieciskās darbības izdevumi'!$4:$4</definedName>
    <definedName name="KolonnasVirsraksts1">Kopsummas[[#Headers],[BUDŽETA KOPSUMMAS]]</definedName>
    <definedName name="Nosaukums1">_5LielākieIzdevumi[[#Headers],[IZDEVUMI]]</definedName>
    <definedName name="Nosaukums2">Ienākumi[[#Headers],[IENĀKUMI]]</definedName>
    <definedName name="Nosaukums3">PersonālaIzdevumi[[#Headers],[PERSONĀLA IZDEVUMI]]</definedName>
    <definedName name="Nosaukums4">SaimnieciskāsDarbībasIzdevumi[[#Headers],[SAIMNIECISKĀS DARBĪBAS IZDEVUMI]]</definedName>
    <definedName name="UZŅĒMUMA_NOSAUKUMS">'Mēneša budžeta kopsavilkums'!$B$1</definedName>
  </definedNames>
  <calcPr calcId="181029"/>
  <fileRecoveryPr autoRecover="0"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3" l="1"/>
  <c r="B2" i="4"/>
  <c r="B2" i="5"/>
  <c r="D25" i="5" l="1"/>
  <c r="C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B1" i="5"/>
  <c r="D8" i="4"/>
  <c r="D6" i="1" s="1"/>
  <c r="C8" i="4"/>
  <c r="F7" i="4"/>
  <c r="E7" i="4"/>
  <c r="F6" i="4"/>
  <c r="E6" i="4"/>
  <c r="F5" i="4"/>
  <c r="E5" i="4"/>
  <c r="B1" i="4"/>
  <c r="C16" i="1" l="1"/>
  <c r="B16" i="1" s="1"/>
  <c r="C15" i="1"/>
  <c r="B15" i="1" s="1"/>
  <c r="C13" i="1"/>
  <c r="B13" i="1" s="1"/>
  <c r="C12" i="1"/>
  <c r="B12" i="1" s="1"/>
  <c r="C14" i="1"/>
  <c r="B14" i="1" s="1"/>
  <c r="C6" i="1"/>
  <c r="F25" i="5"/>
  <c r="F8" i="4"/>
  <c r="D8" i="3"/>
  <c r="E7" i="3"/>
  <c r="F6" i="3"/>
  <c r="E6" i="3"/>
  <c r="F5" i="3"/>
  <c r="E5" i="3"/>
  <c r="B1" i="3" l="1"/>
  <c r="E13" i="1" l="1"/>
  <c r="E12" i="1" l="1"/>
  <c r="E16" i="1" l="1"/>
  <c r="E15" i="1"/>
  <c r="E14" i="1" l="1"/>
  <c r="E17" i="1" s="1"/>
  <c r="C17" i="1"/>
  <c r="D5" i="1"/>
  <c r="D14" i="1" l="1"/>
  <c r="E6" i="1"/>
  <c r="D7" i="1"/>
  <c r="D15" i="1"/>
  <c r="D13" i="1"/>
  <c r="D16" i="1"/>
  <c r="D12" i="1"/>
  <c r="D17" i="1" l="1"/>
  <c r="C8" i="3" l="1"/>
  <c r="C5" i="1" s="1"/>
  <c r="F7" i="3"/>
  <c r="F8" i="3"/>
  <c r="E5" i="1" l="1"/>
  <c r="C7" i="1"/>
  <c r="E7" i="1" s="1"/>
</calcChain>
</file>

<file path=xl/sharedStrings.xml><?xml version="1.0" encoding="utf-8"?>
<sst xmlns="http://schemas.openxmlformats.org/spreadsheetml/2006/main" count="60" uniqueCount="49">
  <si>
    <t>UZŅĒMUMA NOSAUKUMS</t>
  </si>
  <si>
    <t>MĒNEŠA BUDŽETS</t>
  </si>
  <si>
    <t>BUDŽETA KOPSUMMAS</t>
  </si>
  <si>
    <t>Ienākumi</t>
  </si>
  <si>
    <t>Izdevumi</t>
  </si>
  <si>
    <t>Bilance (ienākumi mīnus izdevumi)</t>
  </si>
  <si>
    <t>KĀDAI IR MANI 5 LIELĀKIE SAIMNIECISKĀS DARBĪBAS IZDEVUMI?</t>
  </si>
  <si>
    <t>IZDEVUMI</t>
  </si>
  <si>
    <t>Kopā</t>
  </si>
  <si>
    <t>PROGNOZĒTIE</t>
  </si>
  <si>
    <t>SUMMA</t>
  </si>
  <si>
    <t>FAKTISKIE</t>
  </si>
  <si>
    <t>% NO IZDEVUMIEM</t>
  </si>
  <si>
    <t>Datums</t>
  </si>
  <si>
    <t>STARPĪBA</t>
  </si>
  <si>
    <t>15 % SAMAZINĀJUMS</t>
  </si>
  <si>
    <t>IENĀKUMI</t>
  </si>
  <si>
    <t>Neto apgrozījums</t>
  </si>
  <si>
    <t>Procentu ienākumi</t>
  </si>
  <si>
    <t>Aktīvu pārdošana (peļņa/zaudējumi)</t>
  </si>
  <si>
    <t>Kopējie ienākumi</t>
  </si>
  <si>
    <t>5 LIELĀKĀS SUMMAS</t>
  </si>
  <si>
    <t>PERSONĀLA IZDEVUMI</t>
  </si>
  <si>
    <t>Alga</t>
  </si>
  <si>
    <t>Darbinieku ieguvumi</t>
  </si>
  <si>
    <t>Komisija</t>
  </si>
  <si>
    <t>Personāla kopējie izdevumi</t>
  </si>
  <si>
    <t>SAIMNIECISKĀS DARBĪBAS IZDEVUMI</t>
  </si>
  <si>
    <t>Reklāma</t>
  </si>
  <si>
    <t>Bezcerīgie parādi</t>
  </si>
  <si>
    <t>Termiņatlaides</t>
  </si>
  <si>
    <t>Piegādes izmaksas</t>
  </si>
  <si>
    <t>Nolietojums</t>
  </si>
  <si>
    <t>Veicamie maksājumi un abonementi</t>
  </si>
  <si>
    <t>Apdrošināšana</t>
  </si>
  <si>
    <t>Procenti</t>
  </si>
  <si>
    <t>Juridiskie pakalpojumi un auditēšana</t>
  </si>
  <si>
    <t>Apkope un remonts</t>
  </si>
  <si>
    <t>Biroja piederumi</t>
  </si>
  <si>
    <t>Pasta izdevumi</t>
  </si>
  <si>
    <t>Īre vai hipotekārais kredīts</t>
  </si>
  <si>
    <t>Pārdošanas izmaksas</t>
  </si>
  <si>
    <t>Sūtīšana un piegāde</t>
  </si>
  <si>
    <t>Materiāli</t>
  </si>
  <si>
    <t>Nodokļi</t>
  </si>
  <si>
    <t>Tālrunis</t>
  </si>
  <si>
    <t>Komunālie pakalpojumi</t>
  </si>
  <si>
    <t>Citi</t>
  </si>
  <si>
    <t>Saimnieciskās darbības izdevumu kopsumma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</si>
</sst>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5" formatCode="mmmm\ yyyy"/>
    <numFmt numFmtId="166" formatCode="0.0%"/>
    <numFmt numFmtId="167" formatCode="#,##0.00_ ;[Red]\-#,##0.00\ "/>
    <numFmt numFmtId="168" formatCode="_-* #,##0.00\ _€_-;\-* #,##0.00\ _€_-;_-* &quot;-&quot;??\ _€_-;_-@_-"/>
  </numFmts>
  <fonts count="16" x14ac:knownFonts="1">
    <font>
      <sz val="11"/>
      <color theme="1"/>
      <name val="Calibri"/>
      <family val="2"/>
      <charset val="186"/>
    </font>
    <font>
      <sz val="11"/>
      <color theme="1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11"/>
      <color theme="3"/>
      <name val="Gill Sans MT"/>
      <family val="2"/>
      <scheme val="major"/>
    </font>
    <font>
      <sz val="11"/>
      <color theme="1"/>
      <name val="Calibri"/>
      <family val="2"/>
      <charset val="186"/>
    </font>
    <font>
      <sz val="16"/>
      <color theme="3"/>
      <name val="Calibri"/>
      <family val="2"/>
      <charset val="186"/>
    </font>
    <font>
      <sz val="36"/>
      <color theme="3"/>
      <name val="Calibri"/>
      <family val="2"/>
      <charset val="186"/>
    </font>
    <font>
      <sz val="11"/>
      <color theme="1" tint="4.9989318521683403E-2"/>
      <name val="Calibri"/>
      <family val="2"/>
      <charset val="186"/>
    </font>
    <font>
      <sz val="11"/>
      <color theme="9" tint="-0.499984740745262"/>
      <name val="Calibri"/>
      <family val="2"/>
      <charset val="186"/>
    </font>
    <font>
      <sz val="16"/>
      <color theme="0"/>
      <name val="Calibri"/>
      <family val="2"/>
      <charset val="186"/>
    </font>
    <font>
      <sz val="36"/>
      <color theme="0"/>
      <name val="Calibri"/>
      <family val="2"/>
      <charset val="186"/>
    </font>
    <font>
      <sz val="11"/>
      <name val="Calibri"/>
      <family val="2"/>
      <charset val="186"/>
    </font>
    <font>
      <sz val="11"/>
      <color theme="3"/>
      <name val="Calibri"/>
      <family val="2"/>
      <charset val="186"/>
    </font>
    <font>
      <sz val="11"/>
      <color theme="0"/>
      <name val="Calibri"/>
      <family val="2"/>
      <charset val="186"/>
    </font>
    <font>
      <sz val="11"/>
      <color theme="0" tint="-4.9989318521683403E-2"/>
      <name val="Calibri"/>
      <family val="2"/>
      <charset val="186"/>
    </font>
    <font>
      <sz val="12"/>
      <color theme="3"/>
      <name val="Calibri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3999450666829432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>
      <alignment horizontal="left" wrapText="1" indent="1"/>
    </xf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 applyNumberFormat="0" applyFill="0" applyAlignment="0" applyProtection="0"/>
    <xf numFmtId="0" fontId="7" fillId="8" borderId="0" applyBorder="0" applyProtection="0">
      <alignment horizontal="left" vertical="center" indent="1"/>
    </xf>
    <xf numFmtId="0" fontId="7" fillId="8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Border="0" applyAlignment="0" applyProtection="0"/>
    <xf numFmtId="167" fontId="4" fillId="0" borderId="0" applyFill="0" applyBorder="0" applyProtection="0">
      <alignment horizontal="right"/>
    </xf>
    <xf numFmtId="166" fontId="4" fillId="0" borderId="0" applyFill="0" applyBorder="0" applyProtection="0">
      <alignment horizontal="right"/>
    </xf>
    <xf numFmtId="165" fontId="12" fillId="5" borderId="0" applyFill="0" applyBorder="0">
      <alignment horizontal="right"/>
    </xf>
  </cellStyleXfs>
  <cellXfs count="33">
    <xf numFmtId="0" fontId="0" fillId="0" borderId="0" xfId="0">
      <alignment horizontal="left" wrapText="1" indent="1"/>
    </xf>
    <xf numFmtId="167" fontId="0" fillId="0" borderId="0" xfId="10" applyFont="1">
      <alignment horizontal="right"/>
    </xf>
    <xf numFmtId="167" fontId="4" fillId="0" borderId="0" xfId="10">
      <alignment horizontal="right"/>
    </xf>
    <xf numFmtId="166" fontId="4" fillId="7" borderId="0" xfId="11" applyFill="1">
      <alignment horizontal="right"/>
    </xf>
    <xf numFmtId="167" fontId="4" fillId="7" borderId="0" xfId="10" applyFill="1">
      <alignment horizontal="right"/>
    </xf>
    <xf numFmtId="0" fontId="0" fillId="5" borderId="0" xfId="0" applyFont="1" applyFill="1">
      <alignment horizontal="left" wrapText="1" indent="1"/>
    </xf>
    <xf numFmtId="0" fontId="5" fillId="5" borderId="0" xfId="5" applyFont="1" applyFill="1" applyAlignment="1">
      <alignment horizontal="left" indent="1"/>
    </xf>
    <xf numFmtId="0" fontId="9" fillId="5" borderId="0" xfId="0" applyFont="1" applyFill="1" applyAlignment="1"/>
    <xf numFmtId="0" fontId="0" fillId="0" borderId="0" xfId="0" applyFont="1">
      <alignment horizontal="left" wrapText="1" indent="1"/>
    </xf>
    <xf numFmtId="0" fontId="6" fillId="5" borderId="0" xfId="1" applyFont="1" applyFill="1" applyAlignment="1">
      <alignment horizontal="left" indent="1"/>
    </xf>
    <xf numFmtId="0" fontId="10" fillId="5" borderId="0" xfId="0" applyFont="1" applyFill="1" applyAlignment="1">
      <alignment vertical="center"/>
    </xf>
    <xf numFmtId="0" fontId="0" fillId="6" borderId="0" xfId="0" applyFont="1" applyFill="1">
      <alignment horizontal="left" wrapText="1" indent="1"/>
    </xf>
    <xf numFmtId="0" fontId="11" fillId="6" borderId="0" xfId="0" applyFont="1" applyFill="1">
      <alignment horizontal="left" wrapText="1" indent="1"/>
    </xf>
    <xf numFmtId="0" fontId="7" fillId="8" borderId="0" xfId="6" applyFont="1">
      <alignment horizontal="left" vertical="center" indent="1"/>
    </xf>
    <xf numFmtId="0" fontId="7" fillId="8" borderId="0" xfId="7" applyFont="1">
      <alignment horizontal="left" vertical="center"/>
    </xf>
    <xf numFmtId="0" fontId="11" fillId="6" borderId="0" xfId="3" applyFont="1" applyFill="1"/>
    <xf numFmtId="167" fontId="0" fillId="7" borderId="0" xfId="10" applyFont="1" applyFill="1">
      <alignment horizontal="right"/>
    </xf>
    <xf numFmtId="167" fontId="11" fillId="6" borderId="0" xfId="4" applyNumberFormat="1" applyFont="1" applyFill="1"/>
    <xf numFmtId="167" fontId="11" fillId="6" borderId="0" xfId="8" applyNumberFormat="1" applyFont="1" applyFill="1"/>
    <xf numFmtId="0" fontId="0" fillId="6" borderId="0" xfId="0" applyFont="1" applyFill="1" applyAlignment="1">
      <alignment vertical="center"/>
    </xf>
    <xf numFmtId="168" fontId="11" fillId="6" borderId="0" xfId="3" applyNumberFormat="1" applyFont="1" applyFill="1"/>
    <xf numFmtId="0" fontId="11" fillId="6" borderId="0" xfId="3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5" borderId="0" xfId="5" applyFont="1" applyFill="1" applyAlignment="1">
      <alignment horizontal="left" indent="1"/>
    </xf>
    <xf numFmtId="0" fontId="6" fillId="5" borderId="0" xfId="1" applyFont="1" applyFill="1" applyAlignment="1">
      <alignment horizontal="left" indent="1"/>
    </xf>
    <xf numFmtId="165" fontId="12" fillId="5" borderId="0" xfId="12" applyFont="1">
      <alignment horizontal="right"/>
    </xf>
    <xf numFmtId="0" fontId="0" fillId="2" borderId="0" xfId="0" applyFont="1" applyFill="1">
      <alignment horizontal="left" wrapText="1" indent="1"/>
    </xf>
    <xf numFmtId="0" fontId="0" fillId="2" borderId="0" xfId="0" applyFont="1" applyFill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2" borderId="0" xfId="6" applyFont="1" applyFill="1" applyAlignment="1">
      <alignment vertical="center"/>
    </xf>
    <xf numFmtId="0" fontId="15" fillId="2" borderId="0" xfId="0" applyFont="1" applyFill="1" applyAlignment="1">
      <alignment vertical="center"/>
    </xf>
    <xf numFmtId="166" fontId="4" fillId="0" borderId="0" xfId="11">
      <alignment horizontal="right"/>
    </xf>
  </cellXfs>
  <cellStyles count="13">
    <cellStyle name="20% no 5. izcēluma" xfId="4" builtinId="46" customBuiltin="1"/>
    <cellStyle name="60% no 4. izcēluma" xfId="3" builtinId="44" customBuiltin="1"/>
    <cellStyle name="Brīdinājuma teksts" xfId="9" builtinId="11" customBuiltin="1"/>
    <cellStyle name="Datums" xfId="12" xr:uid="{00000000-0005-0000-0000-000003000000}"/>
    <cellStyle name="Komats" xfId="10" builtinId="3" customBuiltin="1"/>
    <cellStyle name="Kopsumma" xfId="8" builtinId="25" customBuiltin="1"/>
    <cellStyle name="Nosaukums" xfId="1" builtinId="15" customBuiltin="1"/>
    <cellStyle name="Parasts" xfId="0" builtinId="0" customBuiltin="1"/>
    <cellStyle name="Procenti" xfId="11" builtinId="5" customBuiltin="1"/>
    <cellStyle name="Virsraksts 1" xfId="5" builtinId="16" customBuiltin="1"/>
    <cellStyle name="Virsraksts 2" xfId="6" builtinId="17" customBuiltin="1"/>
    <cellStyle name="Virsraksts 3" xfId="7" builtinId="18" customBuiltin="1"/>
    <cellStyle name="Virsraksts 4" xfId="2" builtinId="19" customBuiltin="1"/>
  </cellStyles>
  <dxfs count="69"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</dxf>
    <dxf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</dxf>
    <dxf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</dxf>
    <dxf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</dxf>
    <dxf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</dxf>
    <dxf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name val="Calibri"/>
        <family val="2"/>
        <charset val="186"/>
        <scheme val="none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ill>
        <patternFill>
          <bgColor theme="5" tint="0.79998168889431442"/>
        </patternFill>
      </fill>
    </dxf>
    <dxf>
      <font>
        <b val="0"/>
        <i val="0"/>
        <color theme="1"/>
      </font>
      <fill>
        <patternFill patternType="solid">
          <fgColor theme="4"/>
          <bgColor theme="5" tint="0.79998168889431442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22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auto="1"/>
          <bgColor theme="6" tint="0.7999511703848384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PivotStyle="PivotStyleLight16">
    <tableStyle name="Mēneša budžets" pivot="0" count="4" xr9:uid="{00000000-0011-0000-FFFF-FFFF00000000}">
      <tableStyleElement type="wholeTable" dxfId="68"/>
      <tableStyleElement type="headerRow" dxfId="67"/>
      <tableStyleElement type="totalRow" dxfId="66"/>
      <tableStyleElement type="lastColumn" dxfId="6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customXml" Target="/customXml/item3.xml" Id="rId11" /><Relationship Type="http://schemas.openxmlformats.org/officeDocument/2006/relationships/theme" Target="/xl/theme/theme11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13.xml" Id="rId9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500" b="0">
                <a:solidFill>
                  <a:schemeClr val="tx2">
                    <a:lumMod val="75000"/>
                  </a:schemeClr>
                </a:solidFill>
              </a:rPr>
              <a:t>BUDŽETA PĀRSKATS</a:t>
            </a:r>
          </a:p>
        </c:rich>
      </c:tx>
      <c:layout>
        <c:manualLayout>
          <c:xMode val="edge"/>
          <c:yMode val="edge"/>
          <c:x val="1.2136514266859885E-3"/>
          <c:y val="1.21405657626130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'Mēneša budžeta kopsavilkums'!$B$5</c:f>
              <c:strCache>
                <c:ptCount val="1"/>
                <c:pt idx="0">
                  <c:v>Ienākumi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'Mēneša budžeta kopsavilkums'!$C$4:$D$4</c:f>
              <c:strCache>
                <c:ptCount val="2"/>
                <c:pt idx="0">
                  <c:v>PROGNOZĒTIE</c:v>
                </c:pt>
                <c:pt idx="1">
                  <c:v>FAKTISKIE</c:v>
                </c:pt>
              </c:strCache>
            </c:strRef>
          </c:cat>
          <c:val>
            <c:numRef>
              <c:f>'Mēneša budžeta kopsavilkums'!$C$5:$D$5</c:f>
              <c:numCache>
                <c:formatCode>#\ ##0.00_ ;[Red]\-#\ ##0.00\ </c:formatCode>
                <c:ptCount val="2"/>
                <c:pt idx="0">
                  <c:v>63300</c:v>
                </c:pt>
                <c:pt idx="1">
                  <c:v>57450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A55-9ED8-2FD455C5FA84}"/>
            </c:ext>
          </c:extLst>
        </c:ser>
        <c:ser>
          <c:idx val="1"/>
          <c:order val="1"/>
          <c:tx>
            <c:strRef>
              <c:f>'Mēneša budžeta kopsavilkums'!$B$6</c:f>
              <c:strCache>
                <c:ptCount val="1"/>
                <c:pt idx="0">
                  <c:v>Izdevumi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'Mēneša budžeta kopsavilkums'!$C$4:$D$4</c:f>
              <c:strCache>
                <c:ptCount val="2"/>
                <c:pt idx="0">
                  <c:v>PROGNOZĒTIE</c:v>
                </c:pt>
                <c:pt idx="1">
                  <c:v>FAKTISKIE</c:v>
                </c:pt>
              </c:strCache>
            </c:strRef>
          </c:cat>
          <c:val>
            <c:numRef>
              <c:f>'Mēneša budžeta kopsavilkums'!$C$6:$D$6</c:f>
              <c:numCache>
                <c:formatCode>#\ ##0.00_ ;[Red]\-#\ ##0.00\ </c:formatCode>
                <c:ptCount val="2"/>
                <c:pt idx="0">
                  <c:v>54500</c:v>
                </c:pt>
                <c:pt idx="1">
                  <c:v>49630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5-4A55-9ED8-2FD455C5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42567104"/>
        <c:axId val="742571024"/>
      </c:barChart>
      <c:catAx>
        <c:axId val="74256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lv-LV"/>
          </a:p>
        </c:txPr>
        <c:crossAx val="742571024"/>
        <c:crosses val="autoZero"/>
        <c:auto val="1"/>
        <c:lblAlgn val="ctr"/>
        <c:lblOffset val="100"/>
        <c:noMultiLvlLbl val="0"/>
      </c:catAx>
      <c:valAx>
        <c:axId val="7425710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ajorGridlines>
        <c:numFmt formatCode="#,##0_ ;[Red]\-#,##0\ 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lv-LV"/>
          </a:p>
        </c:txPr>
        <c:crossAx val="742567104"/>
        <c:crosses val="autoZero"/>
        <c:crossBetween val="between"/>
      </c:valAx>
      <c:spPr>
        <a:effectLst/>
      </c:spPr>
    </c:plotArea>
    <c:legend>
      <c:legendPos val="t"/>
      <c:layout>
        <c:manualLayout>
          <c:xMode val="edge"/>
          <c:yMode val="edge"/>
          <c:x val="5.4584778809454041E-3"/>
          <c:y val="7.7102167784582482E-2"/>
          <c:w val="0.20989941933420478"/>
          <c:h val="6.1405072993619622E-2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lv-LV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lv-LV"/>
    </a:p>
  </c:txPr>
  <c:printSettings>
    <c:headerFooter/>
    <c:pageMargins b="0.75" l="0.7" r="0.7" t="0.75" header="0.3" footer="0.3"/>
    <c:pageSetup paperSize="9" orientation="portrait"/>
  </c:printSettings>
</c:chartSpac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279762</xdr:colOff>
      <xdr:row>8</xdr:row>
      <xdr:rowOff>19051</xdr:rowOff>
    </xdr:from>
    <xdr:to>
      <xdr:col>6</xdr:col>
      <xdr:colOff>66675</xdr:colOff>
      <xdr:row>8</xdr:row>
      <xdr:rowOff>4133851</xdr:rowOff>
    </xdr:to>
    <xdr:graphicFrame macro="">
      <xdr:nvGraphicFramePr>
        <xdr:cNvPr id="3" name="BudžetaPārskats" descr="Pārskata joslu diagramma, kurā parādīti prognozētie ienākumi un izdevumi salīdzinājumā ar faktiskajiem ienākumiem un izdevumie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Kopsummas" displayName="Kopsummas" ref="B4:E7" totalsRowCount="1" headerRowDxfId="13" dataDxfId="11" totalsRowDxfId="12">
  <autoFilter ref="B4:E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BUDŽETA KOPSUMMAS" totalsRowLabel="Bilance (ienākumi mīnus izdevumi)" dataDxfId="20" totalsRowDxfId="19"/>
    <tableColumn id="2" xr3:uid="{00000000-0010-0000-0000-000002000000}" name="PROGNOZĒTIE" totalsRowFunction="custom" totalsRowDxfId="18" dataCellStyle="Komats">
      <totalsRowFormula>C5-C6</totalsRowFormula>
    </tableColumn>
    <tableColumn id="3" xr3:uid="{00000000-0010-0000-0000-000003000000}" name="FAKTISKIE" totalsRowFunction="custom" dataDxfId="17" totalsRowDxfId="16" dataCellStyle="Komats">
      <totalsRowFormula>D5-D6</totalsRowFormula>
    </tableColumn>
    <tableColumn id="4" xr3:uid="{00000000-0010-0000-0000-000004000000}" name="STARPĪBA" totalsRowFunction="custom" dataDxfId="15" totalsRowDxfId="14" dataCellStyle="Komats">
      <calculatedColumnFormula>Kopsummas[[#This Row],[FAKTISKIE]]-Kopsummas[[#This Row],[PROGNOZĒTIE]]</calculatedColumnFormula>
      <totalsRowFormula>Kopsummas[[#Totals],[FAKTISKIE]]-Kopsummas[[#Totals],[PROGNOZĒTIE]]</totalsRowFormula>
    </tableColumn>
  </tableColumns>
  <tableStyleInfo name="Mēneša budžets" showFirstColumn="0" showLastColumn="1" showRowStripes="0" showColumnStripes="0"/>
  <extLst>
    <ext xmlns:x14="http://schemas.microsoft.com/office/spreadsheetml/2009/9/main" uri="{504A1905-F514-4f6f-8877-14C23A59335A}">
      <x14:table altTextSummary="Šajā tabulā tiek automātiski atjaunināta budžeta kopsumma, prognozētie un faktiskie ienākumi un izdevumi, kā arī starpība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_5LielākieIzdevumi" displayName="_5LielākieIzdevumi" ref="B11:E17" totalsRowCount="1" headerRowDxfId="2" dataDxfId="0" totalsRowDxfId="1">
  <tableColumns count="4">
    <tableColumn id="1" xr3:uid="{00000000-0010-0000-0100-000001000000}" name="IZDEVUMI" totalsRowLabel="Kopā" dataDxfId="10" totalsRowDxfId="9">
      <calculatedColumnFormula>INDEX(#REF!,MATCH(_5LielākieIzdevumi[[#This Row],[SUMMA]],#REF!,0),1)</calculatedColumnFormula>
    </tableColumn>
    <tableColumn id="2" xr3:uid="{00000000-0010-0000-0100-000002000000}" name="SUMMA" totalsRowFunction="sum" dataDxfId="8" totalsRowDxfId="7" dataCellStyle="Komats"/>
    <tableColumn id="3" xr3:uid="{00000000-0010-0000-0100-000003000000}" name="% NO IZDEVUMIEM" totalsRowFunction="sum" dataDxfId="6" totalsRowDxfId="5" dataCellStyle="Procenti">
      <calculatedColumnFormula>_5LielākieIzdevumi[[#This Row],[SUMMA]]/$D$6</calculatedColumnFormula>
    </tableColumn>
    <tableColumn id="4" xr3:uid="{00000000-0010-0000-0100-000004000000}" name="15 % SAMAZINĀJUMS" totalsRowFunction="sum" dataDxfId="4" totalsRowDxfId="3" dataCellStyle="Komats">
      <calculatedColumnFormula>_5LielākieIzdevumi[[#This Row],[SUMMA]]*0.15</calculatedColumnFormula>
    </tableColumn>
  </tableColumns>
  <tableStyleInfo name="Mēneša budžets" showFirstColumn="0" showLastColumn="0" showRowStripes="0" showColumnStripes="0"/>
  <extLst>
    <ext xmlns:x14="http://schemas.microsoft.com/office/spreadsheetml/2009/9/main" uri="{504A1905-F514-4f6f-8877-14C23A59335A}">
      <x14:table altTextSummary="Šajā tabulā tiek automātiski atjaunināti 5 lielākie saimnieciskās darbības izdevumi, summas, izdevumu procenti un 15% samazinājums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enākumi" displayName="Ienākumi" ref="B4:F8" totalsRowCount="1" headerRowDxfId="23" dataDxfId="21" totalsRowDxfId="22">
  <autoFilter ref="B4:F7" xr:uid="{00000000-0009-0000-0100-000003000000}"/>
  <tableColumns count="5">
    <tableColumn id="1" xr3:uid="{00000000-0010-0000-0200-000001000000}" name="IENĀKUMI" totalsRowLabel="Kopējie ienākumi" dataDxfId="33" totalsRowDxfId="32"/>
    <tableColumn id="2" xr3:uid="{00000000-0010-0000-0200-000002000000}" name="PROGNOZĒTIE" totalsRowFunction="sum" dataDxfId="31" totalsRowDxfId="30" dataCellStyle="Komats"/>
    <tableColumn id="3" xr3:uid="{00000000-0010-0000-0200-000003000000}" name="FAKTISKIE" totalsRowFunction="sum" dataDxfId="29" totalsRowDxfId="28" dataCellStyle="Komats"/>
    <tableColumn id="5" xr3:uid="{00000000-0010-0000-0200-000005000000}" name="5 LIELĀKĀS SUMMAS" dataDxfId="27" totalsRowDxfId="26" dataCellStyle="Komats">
      <calculatedColumnFormula>Ienākumi[[#This Row],[FAKTISKIE]]+(10^-6)*ROW(Ienākumi[[#This Row],[FAKTISKIE]])</calculatedColumnFormula>
    </tableColumn>
    <tableColumn id="4" xr3:uid="{00000000-0010-0000-0200-000004000000}" name="STARPĪBA" totalsRowFunction="sum" dataDxfId="25" totalsRowDxfId="24" dataCellStyle="Komats">
      <calculatedColumnFormula>Ienākumi[[#This Row],[FAKTISKIE]]-Ienākumi[[#This Row],[PROGNOZĒTIE]]</calculatedColumnFormula>
    </tableColumn>
  </tableColumns>
  <tableStyleInfo name="Mēneša budžets" showFirstColumn="0" showLastColumn="1" showRowStripes="0" showColumnStripes="0"/>
  <extLst>
    <ext xmlns:x14="http://schemas.microsoft.com/office/spreadsheetml/2009/9/main" uri="{504A1905-F514-4f6f-8877-14C23A59335A}">
      <x14:table altTextSummary="Šajā tabulā ievadiet mēneša ienākumus, kā arī prognozētās un faktiskās vērtības. Starpība tiek aprēķināta automātiski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PersonālaIzdevumi" displayName="PersonālaIzdevumi" ref="B4:F8" totalsRowCount="1" headerRowDxfId="36" dataDxfId="34" totalsRowDxfId="35">
  <autoFilter ref="B4:F7" xr:uid="{00000000-0009-0000-0100-000007000000}"/>
  <tableColumns count="5">
    <tableColumn id="1" xr3:uid="{00000000-0010-0000-0300-000001000000}" name="PERSONĀLA IZDEVUMI" totalsRowLabel="Personāla kopējie izdevumi" dataDxfId="46" totalsRowDxfId="45"/>
    <tableColumn id="2" xr3:uid="{00000000-0010-0000-0300-000002000000}" name="PROGNOZĒTIE" totalsRowFunction="sum" dataDxfId="44" totalsRowDxfId="43" dataCellStyle="Komats"/>
    <tableColumn id="3" xr3:uid="{00000000-0010-0000-0300-000003000000}" name="FAKTISKIE" totalsRowFunction="sum" dataDxfId="42" totalsRowDxfId="41" dataCellStyle="Komats"/>
    <tableColumn id="4" xr3:uid="{00000000-0010-0000-0300-000004000000}" name="5 LIELĀKĀS SUMMAS" dataDxfId="40" totalsRowDxfId="39" dataCellStyle="Komats">
      <calculatedColumnFormula>PersonālaIzdevumi[[#This Row],[FAKTISKIE]]+(10^-6)*ROW(PersonālaIzdevumi[[#This Row],[FAKTISKIE]])</calculatedColumnFormula>
    </tableColumn>
    <tableColumn id="5" xr3:uid="{00000000-0010-0000-0300-000005000000}" name="STARPĪBA" totalsRowFunction="sum" dataDxfId="38" totalsRowDxfId="37" dataCellStyle="Komats">
      <calculatedColumnFormula>PersonālaIzdevumi[[#This Row],[PROGNOZĒTIE]]-PersonālaIzdevumi[[#This Row],[FAKTISKIE]]</calculatedColumnFormula>
    </tableColumn>
  </tableColumns>
  <tableStyleInfo name="Mēneša budžets" showFirstColumn="0" showLastColumn="1" showRowStripes="0" showColumnStripes="0"/>
  <extLst>
    <ext xmlns:x14="http://schemas.microsoft.com/office/spreadsheetml/2009/9/main" uri="{504A1905-F514-4f6f-8877-14C23A59335A}">
      <x14:table altTextSummary="Šajā tabulā ievadiet personāla izdevumus, kā arī prognozētās un faktiskās vērtības. Starpība tiek aprēķināta automātiski"/>
    </ext>
  </extLst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SaimnieciskāsDarbībasIzdevumi" displayName="SaimnieciskāsDarbībasIzdevumi" ref="B4:F25" totalsRowCount="1" headerRowDxfId="49" dataDxfId="47" totalsRowDxfId="48">
  <autoFilter ref="B4:F24" xr:uid="{00000000-0009-0000-0100-000009000000}"/>
  <sortState xmlns:xlrd2="http://schemas.microsoft.com/office/spreadsheetml/2017/richdata2" ref="B12:F32">
    <sortCondition ref="B16:B37"/>
  </sortState>
  <tableColumns count="5">
    <tableColumn id="1" xr3:uid="{00000000-0010-0000-0400-000001000000}" name="SAIMNIECISKĀS DARBĪBAS IZDEVUMI" totalsRowLabel="Saimnieciskās darbības izdevumu kopsumma" dataDxfId="59" totalsRowDxfId="58"/>
    <tableColumn id="2" xr3:uid="{00000000-0010-0000-0400-000002000000}" name="PROGNOZĒTIE" totalsRowFunction="sum" dataDxfId="57" totalsRowDxfId="56" dataCellStyle="Komats"/>
    <tableColumn id="3" xr3:uid="{00000000-0010-0000-0400-000003000000}" name="FAKTISKIE" totalsRowFunction="sum" dataDxfId="55" totalsRowDxfId="54" dataCellStyle="Komats"/>
    <tableColumn id="5" xr3:uid="{00000000-0010-0000-0400-000005000000}" name="5 LIELĀKĀS SUMMAS" dataDxfId="53" totalsRowDxfId="52" dataCellStyle="Komats">
      <calculatedColumnFormula>SaimnieciskāsDarbībasIzdevumi[[#This Row],[FAKTISKIE]]+(10^-6)*ROW(SaimnieciskāsDarbībasIzdevumi[[#This Row],[FAKTISKIE]])</calculatedColumnFormula>
    </tableColumn>
    <tableColumn id="4" xr3:uid="{00000000-0010-0000-0400-000004000000}" name="STARPĪBA" totalsRowFunction="sum" dataDxfId="51" totalsRowDxfId="50" dataCellStyle="Komats">
      <calculatedColumnFormula>SaimnieciskāsDarbībasIzdevumi[[#This Row],[PROGNOZĒTIE]]-SaimnieciskāsDarbībasIzdevumi[[#This Row],[FAKTISKIE]]</calculatedColumnFormula>
    </tableColumn>
  </tableColumns>
  <tableStyleInfo name="Mēneša budžets" showFirstColumn="0" showLastColumn="1" showRowStripes="0" showColumnStripes="0"/>
  <extLst>
    <ext xmlns:x14="http://schemas.microsoft.com/office/spreadsheetml/2009/9/main" uri="{504A1905-F514-4f6f-8877-14C23A59335A}">
      <x14:table altTextSummary="Šajā tabulā ievadiet saimnieciskās darbības izdevumus, kā arī prognozētās un faktiskās vērtības. Starpība tiek aprēķināta automātiski"/>
    </ext>
  </extLst>
</table>
</file>

<file path=xl/theme/theme1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Relationship Type="http://schemas.openxmlformats.org/officeDocument/2006/relationships/table" Target="/xl/tables/table24.xml" Id="rId4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3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4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55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F17"/>
  <sheetViews>
    <sheetView showGridLines="0" tabSelected="1" zoomScaleNormal="100" workbookViewId="0"/>
  </sheetViews>
  <sheetFormatPr defaultColWidth="9.140625" defaultRowHeight="16.5" customHeight="1" x14ac:dyDescent="0.25"/>
  <cols>
    <col min="1" max="1" width="4.28515625" style="26" customWidth="1"/>
    <col min="2" max="2" width="33.5703125" style="26" customWidth="1"/>
    <col min="3" max="4" width="19.140625" style="26" customWidth="1"/>
    <col min="5" max="5" width="21.85546875" style="26" customWidth="1"/>
    <col min="6" max="6" width="4.28515625" style="26" customWidth="1"/>
    <col min="7" max="7" width="4.28515625" style="8" customWidth="1"/>
    <col min="8" max="16384" width="9.140625" style="8"/>
  </cols>
  <sheetData>
    <row r="1" spans="1:6" ht="31.5" customHeight="1" x14ac:dyDescent="0.35">
      <c r="A1" s="5"/>
      <c r="B1" s="23" t="s">
        <v>0</v>
      </c>
      <c r="C1" s="23"/>
      <c r="D1" s="23"/>
      <c r="E1" s="8"/>
      <c r="F1" s="8"/>
    </row>
    <row r="2" spans="1:6" ht="42" customHeight="1" x14ac:dyDescent="0.7">
      <c r="A2" s="5"/>
      <c r="B2" s="24" t="s">
        <v>1</v>
      </c>
      <c r="C2" s="24"/>
      <c r="D2" s="24"/>
      <c r="E2" s="25" t="s">
        <v>13</v>
      </c>
      <c r="F2" s="25"/>
    </row>
    <row r="3" spans="1:6" ht="15" customHeight="1" x14ac:dyDescent="0.25"/>
    <row r="4" spans="1:6" s="22" customFormat="1" ht="21.75" customHeight="1" x14ac:dyDescent="0.25">
      <c r="A4" s="27"/>
      <c r="B4" s="13" t="s">
        <v>2</v>
      </c>
      <c r="C4" s="14" t="s">
        <v>9</v>
      </c>
      <c r="D4" s="14" t="s">
        <v>11</v>
      </c>
      <c r="E4" s="14" t="s">
        <v>14</v>
      </c>
      <c r="F4" s="27"/>
    </row>
    <row r="5" spans="1:6" ht="15" x14ac:dyDescent="0.25">
      <c r="B5" s="8" t="s">
        <v>3</v>
      </c>
      <c r="C5" s="4">
        <f>Ienākumi[[#Totals],[PROGNOZĒTIE]]</f>
        <v>63300</v>
      </c>
      <c r="D5" s="4">
        <f>Ienākumi[[#Totals],[FAKTISKIE]]</f>
        <v>57450</v>
      </c>
      <c r="E5" s="2">
        <f>Kopsummas[[#This Row],[FAKTISKIE]]-Kopsummas[[#This Row],[PROGNOZĒTIE]]</f>
        <v>-5850</v>
      </c>
    </row>
    <row r="6" spans="1:6" ht="15" x14ac:dyDescent="0.25">
      <c r="B6" s="8" t="s">
        <v>4</v>
      </c>
      <c r="C6" s="4">
        <f>SaimnieciskāsDarbībasIzdevumi[[#Totals],[PROGNOZĒTIE]]+PersonālaIzdevumi[[#Totals],[PROGNOZĒTIE]]</f>
        <v>54500</v>
      </c>
      <c r="D6" s="4">
        <f>SaimnieciskāsDarbībasIzdevumi[[#Totals],[FAKTISKIE]]+PersonālaIzdevumi[[#Totals],[FAKTISKIE]]</f>
        <v>49630</v>
      </c>
      <c r="E6" s="2">
        <f>Kopsummas[[#This Row],[PROGNOZĒTIE]]-Kopsummas[[#This Row],[FAKTISKIE]]</f>
        <v>4870</v>
      </c>
    </row>
    <row r="7" spans="1:6" ht="15" customHeight="1" x14ac:dyDescent="0.25">
      <c r="B7" s="8" t="s">
        <v>5</v>
      </c>
      <c r="C7" s="2">
        <f>C5-C6</f>
        <v>8800</v>
      </c>
      <c r="D7" s="2">
        <f>D5-D6</f>
        <v>7820</v>
      </c>
      <c r="E7" s="2">
        <f>Kopsummas[[#Totals],[FAKTISKIE]]-Kopsummas[[#Totals],[PROGNOZĒTIE]]</f>
        <v>-980</v>
      </c>
    </row>
    <row r="9" spans="1:6" ht="335.45" customHeight="1" x14ac:dyDescent="0.25">
      <c r="A9" s="8"/>
      <c r="B9" s="28"/>
      <c r="C9" s="29"/>
      <c r="D9" s="29"/>
      <c r="E9" s="29"/>
      <c r="F9" s="8"/>
    </row>
    <row r="10" spans="1:6" ht="16.5" customHeight="1" x14ac:dyDescent="0.25">
      <c r="B10" s="30" t="s">
        <v>6</v>
      </c>
      <c r="C10" s="31"/>
      <c r="D10" s="31"/>
      <c r="E10" s="31"/>
    </row>
    <row r="11" spans="1:6" ht="21.75" customHeight="1" x14ac:dyDescent="0.25">
      <c r="B11" s="13" t="s">
        <v>7</v>
      </c>
      <c r="C11" s="14" t="s">
        <v>10</v>
      </c>
      <c r="D11" s="14" t="s">
        <v>12</v>
      </c>
      <c r="E11" s="14" t="s">
        <v>15</v>
      </c>
    </row>
    <row r="12" spans="1:6" ht="15" x14ac:dyDescent="0.25">
      <c r="B12" s="8" t="str">
        <f>INDEX(SaimnieciskāsDarbībasIzdevumi[],MATCH(_5LielākieIzdevumi[[#This Row],[SUMMA]],SaimnieciskāsDarbībasIzdevumi[5 LIELĀKĀS SUMMAS],0),1)</f>
        <v>Apkope un remonts</v>
      </c>
      <c r="C12" s="4">
        <f>LARGE(SaimnieciskāsDarbībasIzdevumi[5 LIELĀKĀS SUMMAS],1)</f>
        <v>4600.0000140000002</v>
      </c>
      <c r="D12" s="3">
        <f>_5LielākieIzdevumi[[#This Row],[SUMMA]]/$D$6</f>
        <v>9.2685875760628658E-2</v>
      </c>
      <c r="E12" s="4">
        <f>_5LielākieIzdevumi[[#This Row],[SUMMA]]*0.15</f>
        <v>690.00000209999996</v>
      </c>
    </row>
    <row r="13" spans="1:6" ht="15" x14ac:dyDescent="0.25">
      <c r="B13" s="8" t="str">
        <f>INDEX(SaimnieciskāsDarbībasIzdevumi[],MATCH(_5LielākieIzdevumi[[#This Row],[SUMMA]],SaimnieciskāsDarbībasIzdevumi[5 LIELĀKĀS SUMMAS],0),1)</f>
        <v>Materiāli</v>
      </c>
      <c r="C13" s="4">
        <f>LARGE(SaimnieciskāsDarbībasIzdevumi[5 LIELĀKĀS SUMMAS],2)</f>
        <v>4500.0000200000004</v>
      </c>
      <c r="D13" s="3">
        <f>_5LielākieIzdevumi[[#This Row],[SUMMA]]/$D$6</f>
        <v>9.0670965545033261E-2</v>
      </c>
      <c r="E13" s="4">
        <f>_5LielākieIzdevumi[[#This Row],[SUMMA]]*0.15</f>
        <v>675.00000299999999</v>
      </c>
    </row>
    <row r="14" spans="1:6" ht="15" x14ac:dyDescent="0.25">
      <c r="B14" s="8" t="str">
        <f>INDEX(SaimnieciskāsDarbībasIzdevumi[],MATCH(_5LielākieIzdevumi[[#This Row],[SUMMA]],SaimnieciskāsDarbībasIzdevumi[5 LIELĀKĀS SUMMAS],0),1)</f>
        <v>Īre vai hipotekārais kredīts</v>
      </c>
      <c r="C14" s="4">
        <f>LARGE(SaimnieciskāsDarbībasIzdevumi[5 LIELĀKĀS SUMMAS],3)</f>
        <v>4500.0000170000003</v>
      </c>
      <c r="D14" s="3">
        <f>_5LielākieIzdevumi[[#This Row],[SUMMA]]/$D$6</f>
        <v>9.0670965484585947E-2</v>
      </c>
      <c r="E14" s="4">
        <f>_5LielākieIzdevumi[[#This Row],[SUMMA]]*0.15</f>
        <v>675.00000254999998</v>
      </c>
    </row>
    <row r="15" spans="1:6" ht="15" x14ac:dyDescent="0.25">
      <c r="B15" s="8" t="str">
        <f>INDEX(SaimnieciskāsDarbībasIzdevumi[],MATCH(_5LielākieIzdevumi[[#This Row],[SUMMA]],SaimnieciskāsDarbībasIzdevumi[5 LIELĀKĀS SUMMAS],0),1)</f>
        <v>Nodokļi</v>
      </c>
      <c r="C15" s="4">
        <f>LARGE(SaimnieciskāsDarbībasIzdevumi[5 LIELĀKĀS SUMMAS],4)</f>
        <v>3200.0000209999998</v>
      </c>
      <c r="D15" s="3">
        <f>_5LielākieIzdevumi[[#This Row],[SUMMA]]/$D$6</f>
        <v>6.4477131190812012E-2</v>
      </c>
      <c r="E15" s="4">
        <f>_5LielākieIzdevumi[[#This Row],[SUMMA]]*0.15</f>
        <v>480.00000314999994</v>
      </c>
    </row>
    <row r="16" spans="1:6" ht="15" x14ac:dyDescent="0.25">
      <c r="B16" s="8" t="str">
        <f>INDEX(SaimnieciskāsDarbībasIzdevumi[],MATCH(_5LielākieIzdevumi[[#This Row],[SUMMA]],SaimnieciskāsDarbībasIzdevumi[5 LIELĀKĀS SUMMAS],0),1)</f>
        <v>Reklāma</v>
      </c>
      <c r="C16" s="4">
        <f>LARGE(SaimnieciskāsDarbībasIzdevumi[5 LIELĀKĀS SUMMAS],5)</f>
        <v>2500.0000049999999</v>
      </c>
      <c r="D16" s="3">
        <f>_5LielākieIzdevumi[[#This Row],[SUMMA]]/$D$6</f>
        <v>5.037275851299617E-2</v>
      </c>
      <c r="E16" s="4">
        <f>_5LielākieIzdevumi[[#This Row],[SUMMA]]*0.15</f>
        <v>375.00000074999997</v>
      </c>
    </row>
    <row r="17" spans="2:5" ht="15" x14ac:dyDescent="0.25">
      <c r="B17" s="8" t="s">
        <v>8</v>
      </c>
      <c r="C17" s="2">
        <f>SUBTOTAL(109,_5LielākieIzdevumi[SUMMA])</f>
        <v>19300.000077000004</v>
      </c>
      <c r="D17" s="32">
        <f>SUBTOTAL(109,_5LielākieIzdevumi[% NO IZDEVUMIEM])</f>
        <v>0.38887769649405601</v>
      </c>
      <c r="E17" s="2">
        <f>SUBTOTAL(109,_5LielākieIzdevumi[15 % SAMAZINĀJUMS])</f>
        <v>2895.0000115499997</v>
      </c>
    </row>
  </sheetData>
  <sheetProtection insertColumns="0" insertRows="0" deleteColumns="0" deleteRows="0" selectLockedCells="1" autoFilter="0"/>
  <mergeCells count="3">
    <mergeCell ref="E2:F2"/>
    <mergeCell ref="B2:D2"/>
    <mergeCell ref="B1:D1"/>
  </mergeCells>
  <conditionalFormatting sqref="C5:E8 C10:E65">
    <cfRule type="cellIs" dxfId="64" priority="2" operator="lessThan">
      <formula>0</formula>
    </cfRule>
  </conditionalFormatting>
  <conditionalFormatting sqref="D12:E17">
    <cfRule type="cellIs" dxfId="63" priority="1" operator="lessThan">
      <formula>0</formula>
    </cfRule>
  </conditionalFormatting>
  <dataValidations count="20">
    <dataValidation type="custom" allowBlank="1" showInputMessage="1" showErrorMessage="1" errorTitle="BRĪDINĀJUMS" error="Šī šūna tiek automātiski aizpildīta un to nedrīkst pārrakstīt. Šīs šūnas pārrakstīšana izjauks aprēķinus šajā darblapā." sqref="D13 D15:D16 C5:E6" xr:uid="{00000000-0002-0000-0000-000000000000}">
      <formula1>LEN(C5)=""</formula1>
    </dataValidation>
    <dataValidation type="custom" allowBlank="1" showInputMessage="1" showErrorMessage="1" errorTitle="BRĪDINĀJUMS" error="Šī šūna tiek automātiski aizpildīta un to nedrīkst pārrakstīt. Šīs šūnas pārrakstīšana izjauks aprēķinus šajā darblapā. " sqref="E14:E16" xr:uid="{00000000-0002-0000-0000-000001000000}">
      <formula1>LEN(#REF!)=""</formula1>
    </dataValidation>
    <dataValidation type="custom" allowBlank="1" showInputMessage="1" showErrorMessage="1" errorTitle="BRĪDINĀJUMS" error="Šī šūna tiek automātiski aizpildīta un to nedrīkst pārrakstīt. Šīs šūnas pārrakstīšana izjauks aprēķinus šajā darblapā. " sqref="E12" xr:uid="{00000000-0002-0000-0000-000002000000}">
      <formula1>LEN(E12:E17)=""</formula1>
    </dataValidation>
    <dataValidation type="custom" allowBlank="1" showInputMessage="1" showErrorMessage="1" errorTitle="BRĪDINĀJUMS" error="Šī šūna tiek automātiski aizpildīta un to nedrīkst pārrakstīt. Šīs šūnas pārrakstīšana izjauks aprēķinus šajā darblapā." sqref="C12:D12 C13:C16" xr:uid="{00000000-0002-0000-0000-000003000000}">
      <formula1>LEN(C12:C17)=""</formula1>
    </dataValidation>
    <dataValidation type="custom" allowBlank="1" showInputMessage="1" showErrorMessage="1" errorTitle="BRĪDINĀJUMS" error="Šī šūna tiek automātiski aizpildīta un to nedrīkst pārrakstīt. Šīs šūnas pārrakstīšana izjauks aprēķinus šajā darblapā." sqref="D14" xr:uid="{00000000-0002-0000-0000-000004000000}">
      <formula1>LEN(D13:D17)=""</formula1>
    </dataValidation>
    <dataValidation type="custom" allowBlank="1" showInputMessage="1" showErrorMessage="1" errorTitle="BRĪDINĀJUMS" error="Šī šūna tiek automātiski aizpildīta un to nedrīkst pārrakstīt. Šīs šūnas pārrakstīšana izjauks aprēķinus šajā darblapā. " sqref="E13" xr:uid="{00000000-0002-0000-0000-000005000000}">
      <formula1>LEN(E13:E17)=""</formula1>
    </dataValidation>
    <dataValidation allowBlank="1" showInputMessage="1" showErrorMessage="1" prompt="Šajā darbgrāmatā izveidojiet ikmēneša uzņēmējdarbības budžetu. Pārskats ir šajā darblapā. Attiecīgajās darblapās ievadiet mēneša ienākumus, personāla un saimnieciskās darbības izmaksas." sqref="A1" xr:uid="{00000000-0002-0000-0000-000006000000}"/>
    <dataValidation allowBlank="1" showInputMessage="1" showErrorMessage="1" prompt="Šajā šūnā ievadiet uzņēmuma nosaukumu" sqref="B1" xr:uid="{00000000-0002-0000-0000-000007000000}"/>
    <dataValidation allowBlank="1" showInputMessage="1" showErrorMessage="1" prompt="Šajā šūnā ievadiet datumu. Šūnā B9 ir budžeta pārskata diagramma" sqref="E2:F2" xr:uid="{00000000-0002-0000-0000-000008000000}"/>
    <dataValidation allowBlank="1" showInputMessage="1" showErrorMessage="1" prompt="Budžeta ienākumu un izdevumu kopsumma (gan prognozētā, gan faktiskā) tiek automātiski aprēķināta no summām, kas ir ievadītas citās darblapās. Bilance un starpība tiek pielāgotas automātiski" sqref="B4" xr:uid="{00000000-0002-0000-0000-000009000000}"/>
    <dataValidation allowBlank="1" showInputMessage="1" showErrorMessage="1" prompt="Šajā kolonnā ar šo virsrakstu tiek automātiski aprēķinātas prognozētā kopsumma" sqref="C4" xr:uid="{00000000-0002-0000-0000-00000A000000}"/>
    <dataValidation allowBlank="1" showInputMessage="1" showErrorMessage="1" prompt="Šajā kolonnā ar šo virsrakstu tiek automātiski aprēķinātas faktiskā kopsumma" sqref="D4" xr:uid="{00000000-0002-0000-0000-00000B000000}"/>
    <dataValidation allowBlank="1" showInputMessage="1" showErrorMessage="1" prompt="Šajā kolonnā ar šo virsrakstu tiek automātiski aprēķināta prognozēto un faktisko kopsummu starpība" sqref="E4" xr:uid="{00000000-0002-0000-0000-00000C000000}"/>
    <dataValidation allowBlank="1" showInputMessage="1" showErrorMessage="1" prompt="Zemāk tabulā tiek automātiski atjaunināti 5 lielākie saimnieciskās darbības izdevumi" sqref="B10" xr:uid="{00000000-0002-0000-0000-00000D000000}"/>
    <dataValidation allowBlank="1" showInputMessage="1" showErrorMessage="1" prompt="Šajā kolonnā ar šo virsrakstu tiek automātiski atjaunināti 5 lielākie izdevumu vienumi" sqref="B11" xr:uid="{00000000-0002-0000-0000-00000E000000}"/>
    <dataValidation allowBlank="1" showInputMessage="1" showErrorMessage="1" prompt="Šajā kolonnā ar šo virsrakstu tiek automātiski atjaunināta summa" sqref="C11" xr:uid="{00000000-0002-0000-0000-00000F000000}"/>
    <dataValidation allowBlank="1" showInputMessage="1" showErrorMessage="1" prompt="Šajā kolonnā ar šo virsrakstu tiek automātiski aprēķināti izdevumu procenti" sqref="D11" xr:uid="{00000000-0002-0000-0000-000010000000}"/>
    <dataValidation allowBlank="1" showInputMessage="1" showErrorMessage="1" prompt="Šajā kolonnā ar šo virsrakstu tiek automātiski aprēķināta 15% samazinājuma summa" sqref="E11" xr:uid="{00000000-0002-0000-0000-000011000000}"/>
    <dataValidation allowBlank="1" showInputMessage="1" showErrorMessage="1" prompt="Šajā šūnā ir šīs darblapas virsraksts. Ievadiet datumu pa labi esošajā šūnā. Budžeta kopsummas tiek automātiski aprēķinātas kopsummu tabulā, sākot no šūnas B4" sqref="B2:D2" xr:uid="{00000000-0002-0000-0000-000012000000}"/>
    <dataValidation allowBlank="1" showInputMessage="1" showErrorMessage="1" prompt="Šajā šūnā ir budžeta pārskata diagramma. Tālāk tabulā Top5Expenses tiek automātiski atjaunināti 5 lielākie saimnieciskās darbības izdevumi." sqref="B9" xr:uid="{6D8844C3-D2C4-41A8-9632-7791388B6264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C5:E5 D13:E16 C6:D6 D12:E12" listDataValidation="1"/>
    <ignoredError sqref="E6 C12:C16" listDataValidation="1" calculatedColumn="1"/>
    <ignoredError sqref="B12:B16" calculatedColumn="1"/>
  </ignoredErrors>
  <drawing r:id="rId2"/>
  <tableParts count="2"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autoPageBreaks="0" fitToPage="1"/>
  </sheetPr>
  <dimension ref="A1:G8"/>
  <sheetViews>
    <sheetView showGridLines="0" zoomScaleNormal="100" workbookViewId="0"/>
  </sheetViews>
  <sheetFormatPr defaultColWidth="9.140625" defaultRowHeight="30" customHeight="1" x14ac:dyDescent="0.25"/>
  <cols>
    <col min="1" max="1" width="4.28515625" style="11" customWidth="1"/>
    <col min="2" max="2" width="42.140625" style="11" customWidth="1"/>
    <col min="3" max="3" width="19.140625" style="11" customWidth="1"/>
    <col min="4" max="4" width="19" style="11" customWidth="1"/>
    <col min="5" max="5" width="23" style="11" hidden="1" customWidth="1"/>
    <col min="6" max="6" width="19.140625" style="11" customWidth="1"/>
    <col min="7" max="7" width="4.28515625" style="11" customWidth="1"/>
    <col min="8" max="8" width="4.28515625" style="8" customWidth="1"/>
    <col min="9" max="16384" width="9.140625" style="8"/>
  </cols>
  <sheetData>
    <row r="1" spans="1:7" ht="31.5" customHeight="1" x14ac:dyDescent="0.35">
      <c r="A1" s="5"/>
      <c r="B1" s="6" t="str">
        <f>UZŅĒMUMA_NOSAUKUMS</f>
        <v>UZŅĒMUMA NOSAUKUMS</v>
      </c>
      <c r="C1" s="7"/>
      <c r="D1" s="7"/>
      <c r="E1" s="7"/>
      <c r="F1" s="7"/>
      <c r="G1" s="7"/>
    </row>
    <row r="2" spans="1:7" ht="42" customHeight="1" x14ac:dyDescent="0.7">
      <c r="A2" s="5"/>
      <c r="B2" s="9" t="str">
        <f>BUDŽETS_Virsraksts</f>
        <v>MĒNEŠA BUDŽETS</v>
      </c>
      <c r="C2" s="10"/>
      <c r="D2" s="10"/>
      <c r="E2" s="10"/>
      <c r="F2" s="10"/>
      <c r="G2" s="10"/>
    </row>
    <row r="3" spans="1:7" ht="15" customHeight="1" x14ac:dyDescent="0.25">
      <c r="G3" s="12"/>
    </row>
    <row r="4" spans="1:7" s="22" customFormat="1" ht="30" customHeight="1" x14ac:dyDescent="0.25">
      <c r="A4" s="19"/>
      <c r="B4" s="13" t="s">
        <v>16</v>
      </c>
      <c r="C4" s="14" t="s">
        <v>9</v>
      </c>
      <c r="D4" s="14" t="s">
        <v>11</v>
      </c>
      <c r="E4" s="13" t="s">
        <v>21</v>
      </c>
      <c r="F4" s="14" t="s">
        <v>14</v>
      </c>
      <c r="G4" s="21"/>
    </row>
    <row r="5" spans="1:7" ht="30" customHeight="1" x14ac:dyDescent="0.25">
      <c r="B5" s="8" t="s">
        <v>17</v>
      </c>
      <c r="C5" s="16">
        <v>60000</v>
      </c>
      <c r="D5" s="16">
        <v>54000</v>
      </c>
      <c r="E5" s="1">
        <f>Ienākumi[[#This Row],[FAKTISKIE]]+(10^-6)*ROW(Ienākumi[[#This Row],[FAKTISKIE]])</f>
        <v>54000.000005000002</v>
      </c>
      <c r="F5" s="1">
        <f>Ienākumi[[#This Row],[FAKTISKIE]]-Ienākumi[[#This Row],[PROGNOZĒTIE]]</f>
        <v>-6000</v>
      </c>
      <c r="G5" s="17"/>
    </row>
    <row r="6" spans="1:7" ht="30" customHeight="1" x14ac:dyDescent="0.25">
      <c r="B6" s="8" t="s">
        <v>18</v>
      </c>
      <c r="C6" s="16">
        <v>3000</v>
      </c>
      <c r="D6" s="16">
        <v>3000</v>
      </c>
      <c r="E6" s="1">
        <f>Ienākumi[[#This Row],[FAKTISKIE]]+(10^-6)*ROW(Ienākumi[[#This Row],[FAKTISKIE]])</f>
        <v>3000.0000060000002</v>
      </c>
      <c r="F6" s="1">
        <f>Ienākumi[[#This Row],[FAKTISKIE]]-Ienākumi[[#This Row],[PROGNOZĒTIE]]</f>
        <v>0</v>
      </c>
      <c r="G6" s="17"/>
    </row>
    <row r="7" spans="1:7" ht="30" customHeight="1" x14ac:dyDescent="0.25">
      <c r="B7" s="8" t="s">
        <v>19</v>
      </c>
      <c r="C7" s="16">
        <v>300</v>
      </c>
      <c r="D7" s="16">
        <v>450</v>
      </c>
      <c r="E7" s="1">
        <f>Ienākumi[[#This Row],[FAKTISKIE]]+(10^-6)*ROW(Ienākumi[[#This Row],[FAKTISKIE]])</f>
        <v>450.00000699999998</v>
      </c>
      <c r="F7" s="1">
        <f>Ienākumi[[#This Row],[FAKTISKIE]]-Ienākumi[[#This Row],[PROGNOZĒTIE]]</f>
        <v>150</v>
      </c>
      <c r="G7" s="17"/>
    </row>
    <row r="8" spans="1:7" ht="30" customHeight="1" x14ac:dyDescent="0.25">
      <c r="B8" s="8" t="s">
        <v>20</v>
      </c>
      <c r="C8" s="1">
        <f>SUBTOTAL(109,Ienākumi[PROGNOZĒTIE])</f>
        <v>63300</v>
      </c>
      <c r="D8" s="1">
        <f>SUBTOTAL(109,Ienākumi[FAKTISKIE])</f>
        <v>57450</v>
      </c>
      <c r="E8" s="1"/>
      <c r="F8" s="1">
        <f>SUBTOTAL(109,Ienākumi[STARPĪBA])</f>
        <v>-5850</v>
      </c>
      <c r="G8" s="18"/>
    </row>
  </sheetData>
  <sheetProtection insertColumns="0" insertRows="0" deleteColumns="0" deleteRows="0" selectLockedCells="1" autoFilter="0"/>
  <dataConsolidate/>
  <conditionalFormatting sqref="F8">
    <cfRule type="cellIs" dxfId="62" priority="3" operator="lessThan">
      <formula>0</formula>
    </cfRule>
  </conditionalFormatting>
  <dataValidations count="9">
    <dataValidation type="custom" allowBlank="1" showInputMessage="1" showErrorMessage="1" errorTitle="BRĪDINĀJUMS" error="Šī šūna tiek automātiski aizpildīta un to nedrīkst pārrakstīt. Šīs šūnas pārrakstīšana izjauks aprēķinus šajā darblapā." sqref="G5:G7" xr:uid="{00000000-0002-0000-0100-000000000000}">
      <formula1>LEN(G5)=""</formula1>
    </dataValidation>
    <dataValidation allowBlank="1" showInputMessage="1" showErrorMessage="1" errorTitle="BRĪDINĀJUMS" error="Šī šūna tiek automātiski aizpildīta un to nedrīkst pārrakstīt. Šīs šūnas pārrakstīšana izjauks aprēķinus šajā darblapā." sqref="F5:F7" xr:uid="{00000000-0002-0000-0100-000001000000}"/>
    <dataValidation allowBlank="1" showInputMessage="1" showErrorMessage="1" prompt="Šajā darblapā ievadiet mēneša ienākumus" sqref="A1" xr:uid="{00000000-0002-0000-0100-000002000000}"/>
    <dataValidation allowBlank="1" showInputMessage="1" showErrorMessage="1" prompt="Šajā šūnā tiek automātiski atjaunināts uzņēmuma nosaukums" sqref="B1" xr:uid="{00000000-0002-0000-0100-000003000000}"/>
    <dataValidation allowBlank="1" showInputMessage="1" showErrorMessage="1" prompt="Šajā šūnā virsraksts tiek atjaunināts automātiski. Tabulā zemāk ievadiet detalizētu informāciju par mēneša ienākumiem" sqref="B2" xr:uid="{00000000-0002-0000-0100-000004000000}"/>
    <dataValidation allowBlank="1" showInputMessage="1" showErrorMessage="1" prompt="Ievadiet ienākumu detalizēto informāciju šajā kolonnā zem šī virsraksta. Izmantojiet virsraksta filtrus, lai atrastu konkrētus ierakstus" sqref="B4" xr:uid="{00000000-0002-0000-0100-000005000000}"/>
    <dataValidation allowBlank="1" showInputMessage="1" showErrorMessage="1" prompt="Šajā kolonnā ar šo virsrakstu ievadiet prognozēto summu" sqref="C4" xr:uid="{00000000-0002-0000-0100-000006000000}"/>
    <dataValidation allowBlank="1" showInputMessage="1" showErrorMessage="1" prompt="Šajā kolonnā ar šo virsrakstu ievadiet faktisko summu" sqref="D4" xr:uid="{00000000-0002-0000-0100-000007000000}"/>
    <dataValidation allowBlank="1" showInputMessage="1" showErrorMessage="1" prompt="Šajā kolonnā ar šo virsrakstu tiek automātiski aprēķināta prognozēto un faktisko ienākumu starpība" sqref="F4" xr:uid="{00000000-0002-0000-0100-000008000000}"/>
  </dataValidations>
  <printOptions horizontalCentered="1"/>
  <pageMargins left="0.25" right="0.25" top="0.25" bottom="0.25" header="0" footer="0"/>
  <pageSetup paperSize="9" scale="92"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G5:G7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autoPageBreaks="0" fitToPage="1"/>
  </sheetPr>
  <dimension ref="A1:G8"/>
  <sheetViews>
    <sheetView showGridLines="0" zoomScaleNormal="100" workbookViewId="0"/>
  </sheetViews>
  <sheetFormatPr defaultColWidth="9.140625" defaultRowHeight="30" customHeight="1" x14ac:dyDescent="0.25"/>
  <cols>
    <col min="1" max="1" width="4.28515625" style="11" customWidth="1"/>
    <col min="2" max="2" width="42.140625" style="11" customWidth="1"/>
    <col min="3" max="3" width="19.140625" style="11" customWidth="1"/>
    <col min="4" max="4" width="19" style="11" customWidth="1"/>
    <col min="5" max="5" width="23" style="11" hidden="1" customWidth="1"/>
    <col min="6" max="6" width="19.140625" style="11" customWidth="1"/>
    <col min="7" max="7" width="4.28515625" style="11" customWidth="1"/>
    <col min="8" max="8" width="4.28515625" style="8" customWidth="1"/>
    <col min="9" max="16384" width="9.140625" style="8"/>
  </cols>
  <sheetData>
    <row r="1" spans="1:7" ht="31.5" customHeight="1" x14ac:dyDescent="0.35">
      <c r="A1" s="5"/>
      <c r="B1" s="6" t="str">
        <f>UZŅĒMUMA_NOSAUKUMS</f>
        <v>UZŅĒMUMA NOSAUKUMS</v>
      </c>
      <c r="C1" s="7"/>
      <c r="D1" s="7"/>
      <c r="E1" s="7"/>
      <c r="F1" s="7"/>
      <c r="G1" s="7"/>
    </row>
    <row r="2" spans="1:7" ht="42" customHeight="1" x14ac:dyDescent="0.7">
      <c r="A2" s="5"/>
      <c r="B2" s="9" t="str">
        <f>BUDŽETS_Virsraksts</f>
        <v>MĒNEŠA BUDŽETS</v>
      </c>
      <c r="C2" s="10"/>
      <c r="D2" s="10"/>
      <c r="E2" s="10"/>
      <c r="F2" s="10"/>
      <c r="G2" s="10"/>
    </row>
    <row r="3" spans="1:7" ht="15" customHeight="1" x14ac:dyDescent="0.25">
      <c r="G3" s="12"/>
    </row>
    <row r="4" spans="1:7" ht="30" customHeight="1" x14ac:dyDescent="0.25">
      <c r="A4" s="19"/>
      <c r="B4" s="13" t="s">
        <v>22</v>
      </c>
      <c r="C4" s="14" t="s">
        <v>9</v>
      </c>
      <c r="D4" s="14" t="s">
        <v>11</v>
      </c>
      <c r="E4" s="13" t="s">
        <v>21</v>
      </c>
      <c r="F4" s="14" t="s">
        <v>14</v>
      </c>
      <c r="G4" s="20"/>
    </row>
    <row r="5" spans="1:7" ht="30" customHeight="1" x14ac:dyDescent="0.25">
      <c r="B5" s="8" t="s">
        <v>23</v>
      </c>
      <c r="C5" s="16">
        <v>9500</v>
      </c>
      <c r="D5" s="16">
        <v>9600</v>
      </c>
      <c r="E5" s="1">
        <f>PersonālaIzdevumi[[#This Row],[FAKTISKIE]]+(10^-6)*ROW(PersonālaIzdevumi[[#This Row],[FAKTISKIE]])</f>
        <v>9600.0000049999999</v>
      </c>
      <c r="F5" s="1">
        <f>PersonālaIzdevumi[[#This Row],[PROGNOZĒTIE]]-PersonālaIzdevumi[[#This Row],[FAKTISKIE]]</f>
        <v>-100</v>
      </c>
      <c r="G5" s="17"/>
    </row>
    <row r="6" spans="1:7" ht="30" customHeight="1" x14ac:dyDescent="0.25">
      <c r="B6" s="8" t="s">
        <v>24</v>
      </c>
      <c r="C6" s="16">
        <v>4000</v>
      </c>
      <c r="D6" s="16">
        <v>0</v>
      </c>
      <c r="E6" s="1">
        <f>PersonālaIzdevumi[[#This Row],[FAKTISKIE]]+(10^-6)*ROW(PersonālaIzdevumi[[#This Row],[FAKTISKIE]])</f>
        <v>6.0000000000000002E-6</v>
      </c>
      <c r="F6" s="1">
        <f>PersonālaIzdevumi[[#This Row],[PROGNOZĒTIE]]-PersonālaIzdevumi[[#This Row],[FAKTISKIE]]</f>
        <v>4000</v>
      </c>
      <c r="G6" s="17"/>
    </row>
    <row r="7" spans="1:7" ht="30" customHeight="1" x14ac:dyDescent="0.25">
      <c r="B7" s="8" t="s">
        <v>25</v>
      </c>
      <c r="C7" s="16">
        <v>5000</v>
      </c>
      <c r="D7" s="16">
        <v>4500</v>
      </c>
      <c r="E7" s="1">
        <f>PersonālaIzdevumi[[#This Row],[FAKTISKIE]]+(10^-6)*ROW(PersonālaIzdevumi[[#This Row],[FAKTISKIE]])</f>
        <v>4500.0000069999996</v>
      </c>
      <c r="F7" s="1">
        <f>PersonālaIzdevumi[[#This Row],[PROGNOZĒTIE]]-PersonālaIzdevumi[[#This Row],[FAKTISKIE]]</f>
        <v>500</v>
      </c>
      <c r="G7" s="17"/>
    </row>
    <row r="8" spans="1:7" ht="30" customHeight="1" x14ac:dyDescent="0.25">
      <c r="B8" s="8" t="s">
        <v>26</v>
      </c>
      <c r="C8" s="1">
        <f>SUBTOTAL(109,PersonālaIzdevumi[PROGNOZĒTIE])</f>
        <v>18500</v>
      </c>
      <c r="D8" s="1">
        <f>SUBTOTAL(109,PersonālaIzdevumi[FAKTISKIE])</f>
        <v>14100</v>
      </c>
      <c r="E8" s="1"/>
      <c r="F8" s="1">
        <f>SUBTOTAL(109,PersonālaIzdevumi[STARPĪBA])</f>
        <v>4400</v>
      </c>
      <c r="G8" s="18"/>
    </row>
  </sheetData>
  <sheetProtection insertColumns="0" insertRows="0" deleteColumns="0" deleteRows="0" selectLockedCells="1" autoFilter="0"/>
  <dataConsolidate/>
  <conditionalFormatting sqref="F8">
    <cfRule type="cellIs" dxfId="61" priority="1" operator="lessThan">
      <formula>0</formula>
    </cfRule>
  </conditionalFormatting>
  <dataValidations count="9">
    <dataValidation allowBlank="1" showInputMessage="1" showErrorMessage="1" errorTitle="BRĪDINĀJUMS" error="Šī šūna tiek automātiski aizpildīta un to nedrīkst pārrakstīt. Šīs šūnas pārrakstīšana izjauks aprēķinus šajā darblapā." sqref="F5:F7" xr:uid="{00000000-0002-0000-0200-000000000000}"/>
    <dataValidation type="custom" allowBlank="1" showInputMessage="1" showErrorMessage="1" errorTitle="BRĪDINĀJUMS" error="Šī šūna tiek automātiski aizpildīta un to nedrīkst pārrakstīt. Šīs šūnas pārrakstīšana izjauks aprēķinus šajā darblapā." sqref="G5:G7" xr:uid="{00000000-0002-0000-0200-000001000000}">
      <formula1>LEN(G5)=""</formula1>
    </dataValidation>
    <dataValidation allowBlank="1" showInputMessage="1" showErrorMessage="1" prompt="Šajā darblapā ievadiet personāla mēneša izdevumus" sqref="A1" xr:uid="{00000000-0002-0000-0200-000002000000}"/>
    <dataValidation allowBlank="1" showInputMessage="1" showErrorMessage="1" prompt="Šajā šūnā tiek automātiski atjaunināts uzņēmuma nosaukums" sqref="B1" xr:uid="{00000000-0002-0000-0200-000003000000}"/>
    <dataValidation allowBlank="1" showInputMessage="1" showErrorMessage="1" prompt="Šajā šūnā virsraksts tiek atjaunināts automātiski. Tabulā zemāk ievadiet detalizētu informāciju par personāla izdevumiem" sqref="B2" xr:uid="{00000000-0002-0000-0200-000004000000}"/>
    <dataValidation allowBlank="1" showInputMessage="1" showErrorMessage="1" prompt="Šajā kolonnā ar šo virsrakstu ievadiet personāla izdevumus. Izmantojiet virsraksta filtrus, lai atrastu konkrētus ierakstus" sqref="B4" xr:uid="{00000000-0002-0000-0200-000005000000}"/>
    <dataValidation allowBlank="1" showInputMessage="1" showErrorMessage="1" prompt="Šajā kolonnā ar šo virsrakstu ievadiet prognozēto summu" sqref="C4" xr:uid="{00000000-0002-0000-0200-000006000000}"/>
    <dataValidation allowBlank="1" showInputMessage="1" showErrorMessage="1" prompt="Šajā kolonnā ar šo virsrakstu ievadiet faktisko summu" sqref="D4" xr:uid="{00000000-0002-0000-0200-000007000000}"/>
    <dataValidation allowBlank="1" showInputMessage="1" showErrorMessage="1" prompt="Šajā kolonnā ar šo virsrakstu tiek automātiski aprēķināta prognozēto un faktisko personāla izdevumu starpība" sqref="F4" xr:uid="{00000000-0002-0000-0200-000008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A05D47DE-DAEF-437E-AEB3-B330BDE5B98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G5:G7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autoPageBreaks="0" fitToPage="1"/>
  </sheetPr>
  <dimension ref="A1:G25"/>
  <sheetViews>
    <sheetView showGridLines="0" zoomScaleNormal="100" workbookViewId="0"/>
  </sheetViews>
  <sheetFormatPr defaultColWidth="9.140625" defaultRowHeight="30" customHeight="1" x14ac:dyDescent="0.25"/>
  <cols>
    <col min="1" max="1" width="4.28515625" style="11" customWidth="1"/>
    <col min="2" max="2" width="42.140625" style="11" customWidth="1"/>
    <col min="3" max="3" width="19.140625" style="11" customWidth="1"/>
    <col min="4" max="4" width="19" style="11" customWidth="1"/>
    <col min="5" max="5" width="23" style="11" hidden="1" customWidth="1"/>
    <col min="6" max="6" width="19.140625" style="11" customWidth="1"/>
    <col min="7" max="7" width="4.28515625" style="11" customWidth="1"/>
    <col min="8" max="8" width="4.28515625" style="8" customWidth="1"/>
    <col min="9" max="16384" width="9.140625" style="8"/>
  </cols>
  <sheetData>
    <row r="1" spans="1:7" ht="31.5" customHeight="1" x14ac:dyDescent="0.35">
      <c r="A1" s="5"/>
      <c r="B1" s="6" t="str">
        <f>UZŅĒMUMA_NOSAUKUMS</f>
        <v>UZŅĒMUMA NOSAUKUMS</v>
      </c>
      <c r="C1" s="7"/>
      <c r="D1" s="7"/>
      <c r="E1" s="7"/>
      <c r="F1" s="7"/>
      <c r="G1" s="7"/>
    </row>
    <row r="2" spans="1:7" ht="42" customHeight="1" x14ac:dyDescent="0.7">
      <c r="A2" s="5"/>
      <c r="B2" s="9" t="str">
        <f>BUDŽETS_Virsraksts</f>
        <v>MĒNEŠA BUDŽETS</v>
      </c>
      <c r="C2" s="10"/>
      <c r="D2" s="10"/>
      <c r="E2" s="10"/>
      <c r="F2" s="10"/>
      <c r="G2" s="10"/>
    </row>
    <row r="3" spans="1:7" ht="15" customHeight="1" x14ac:dyDescent="0.25">
      <c r="G3" s="12"/>
    </row>
    <row r="4" spans="1:7" ht="30" customHeight="1" x14ac:dyDescent="0.25">
      <c r="B4" s="13" t="s">
        <v>27</v>
      </c>
      <c r="C4" s="14" t="s">
        <v>9</v>
      </c>
      <c r="D4" s="14" t="s">
        <v>11</v>
      </c>
      <c r="E4" s="13" t="s">
        <v>21</v>
      </c>
      <c r="F4" s="14" t="s">
        <v>14</v>
      </c>
      <c r="G4" s="15"/>
    </row>
    <row r="5" spans="1:7" ht="30" customHeight="1" x14ac:dyDescent="0.25">
      <c r="B5" s="8" t="s">
        <v>28</v>
      </c>
      <c r="C5" s="16">
        <v>3000</v>
      </c>
      <c r="D5" s="16">
        <v>2500</v>
      </c>
      <c r="E5" s="1">
        <f>SaimnieciskāsDarbībasIzdevumi[[#This Row],[FAKTISKIE]]+(10^-6)*ROW(SaimnieciskāsDarbībasIzdevumi[[#This Row],[FAKTISKIE]])</f>
        <v>2500.0000049999999</v>
      </c>
      <c r="F5" s="1">
        <f>SaimnieciskāsDarbībasIzdevumi[[#This Row],[PROGNOZĒTIE]]-SaimnieciskāsDarbībasIzdevumi[[#This Row],[FAKTISKIE]]</f>
        <v>500</v>
      </c>
      <c r="G5" s="17"/>
    </row>
    <row r="6" spans="1:7" ht="30" customHeight="1" x14ac:dyDescent="0.25">
      <c r="B6" s="8" t="s">
        <v>29</v>
      </c>
      <c r="C6" s="16">
        <v>2000</v>
      </c>
      <c r="D6" s="16">
        <v>2000</v>
      </c>
      <c r="E6" s="1">
        <f>SaimnieciskāsDarbībasIzdevumi[[#This Row],[FAKTISKIE]]+(10^-6)*ROW(SaimnieciskāsDarbībasIzdevumi[[#This Row],[FAKTISKIE]])</f>
        <v>2000.000006</v>
      </c>
      <c r="F6" s="1">
        <f>SaimnieciskāsDarbībasIzdevumi[[#This Row],[PROGNOZĒTIE]]-SaimnieciskāsDarbībasIzdevumi[[#This Row],[FAKTISKIE]]</f>
        <v>0</v>
      </c>
      <c r="G6" s="17"/>
    </row>
    <row r="7" spans="1:7" ht="30" customHeight="1" x14ac:dyDescent="0.25">
      <c r="B7" s="8" t="s">
        <v>30</v>
      </c>
      <c r="C7" s="16">
        <v>1500</v>
      </c>
      <c r="D7" s="16">
        <v>2175</v>
      </c>
      <c r="E7" s="1">
        <f>SaimnieciskāsDarbībasIzdevumi[[#This Row],[FAKTISKIE]]+(10^-6)*ROW(SaimnieciskāsDarbībasIzdevumi[[#This Row],[FAKTISKIE]])</f>
        <v>2175.0000070000001</v>
      </c>
      <c r="F7" s="1">
        <f>SaimnieciskāsDarbībasIzdevumi[[#This Row],[PROGNOZĒTIE]]-SaimnieciskāsDarbībasIzdevumi[[#This Row],[FAKTISKIE]]</f>
        <v>-675</v>
      </c>
      <c r="G7" s="17"/>
    </row>
    <row r="8" spans="1:7" ht="30" customHeight="1" x14ac:dyDescent="0.25">
      <c r="B8" s="8" t="s">
        <v>31</v>
      </c>
      <c r="C8" s="16">
        <v>2000</v>
      </c>
      <c r="D8" s="16">
        <v>1500</v>
      </c>
      <c r="E8" s="1">
        <f>SaimnieciskāsDarbībasIzdevumi[[#This Row],[FAKTISKIE]]+(10^-6)*ROW(SaimnieciskāsDarbībasIzdevumi[[#This Row],[FAKTISKIE]])</f>
        <v>1500.000008</v>
      </c>
      <c r="F8" s="1">
        <f>SaimnieciskāsDarbībasIzdevumi[[#This Row],[PROGNOZĒTIE]]-SaimnieciskāsDarbībasIzdevumi[[#This Row],[FAKTISKIE]]</f>
        <v>500</v>
      </c>
      <c r="G8" s="17"/>
    </row>
    <row r="9" spans="1:7" ht="30" customHeight="1" x14ac:dyDescent="0.25">
      <c r="B9" s="8" t="s">
        <v>32</v>
      </c>
      <c r="C9" s="16">
        <v>1000</v>
      </c>
      <c r="D9" s="16">
        <v>1000</v>
      </c>
      <c r="E9" s="1">
        <f>SaimnieciskāsDarbībasIzdevumi[[#This Row],[FAKTISKIE]]+(10^-6)*ROW(SaimnieciskāsDarbībasIzdevumi[[#This Row],[FAKTISKIE]])</f>
        <v>1000.000009</v>
      </c>
      <c r="F9" s="1">
        <f>SaimnieciskāsDarbībasIzdevumi[[#This Row],[PROGNOZĒTIE]]-SaimnieciskāsDarbībasIzdevumi[[#This Row],[FAKTISKIE]]</f>
        <v>0</v>
      </c>
      <c r="G9" s="17"/>
    </row>
    <row r="10" spans="1:7" ht="30" customHeight="1" x14ac:dyDescent="0.25">
      <c r="B10" s="8" t="s">
        <v>33</v>
      </c>
      <c r="C10" s="16">
        <v>500</v>
      </c>
      <c r="D10" s="16">
        <v>525</v>
      </c>
      <c r="E10" s="1">
        <f>SaimnieciskāsDarbībasIzdevumi[[#This Row],[FAKTISKIE]]+(10^-6)*ROW(SaimnieciskāsDarbībasIzdevumi[[#This Row],[FAKTISKIE]])</f>
        <v>525.00000999999997</v>
      </c>
      <c r="F10" s="1">
        <f>SaimnieciskāsDarbībasIzdevumi[[#This Row],[PROGNOZĒTIE]]-SaimnieciskāsDarbībasIzdevumi[[#This Row],[FAKTISKIE]]</f>
        <v>-25</v>
      </c>
      <c r="G10" s="17"/>
    </row>
    <row r="11" spans="1:7" ht="30" customHeight="1" x14ac:dyDescent="0.25">
      <c r="B11" s="8" t="s">
        <v>34</v>
      </c>
      <c r="C11" s="16">
        <v>1300</v>
      </c>
      <c r="D11" s="16">
        <v>1275</v>
      </c>
      <c r="E11" s="1">
        <f>SaimnieciskāsDarbībasIzdevumi[[#This Row],[FAKTISKIE]]+(10^-6)*ROW(SaimnieciskāsDarbībasIzdevumi[[#This Row],[FAKTISKIE]])</f>
        <v>1275.0000110000001</v>
      </c>
      <c r="F11" s="1">
        <f>SaimnieciskāsDarbībasIzdevumi[[#This Row],[PROGNOZĒTIE]]-SaimnieciskāsDarbībasIzdevumi[[#This Row],[FAKTISKIE]]</f>
        <v>25</v>
      </c>
      <c r="G11" s="17"/>
    </row>
    <row r="12" spans="1:7" ht="30" customHeight="1" x14ac:dyDescent="0.25">
      <c r="B12" s="8" t="s">
        <v>35</v>
      </c>
      <c r="C12" s="16">
        <v>2000</v>
      </c>
      <c r="D12" s="16">
        <v>2200</v>
      </c>
      <c r="E12" s="1">
        <f>SaimnieciskāsDarbībasIzdevumi[[#This Row],[FAKTISKIE]]+(10^-6)*ROW(SaimnieciskāsDarbībasIzdevumi[[#This Row],[FAKTISKIE]])</f>
        <v>2200.000012</v>
      </c>
      <c r="F12" s="1">
        <f>SaimnieciskāsDarbībasIzdevumi[[#This Row],[PROGNOZĒTIE]]-SaimnieciskāsDarbībasIzdevumi[[#This Row],[FAKTISKIE]]</f>
        <v>-200</v>
      </c>
      <c r="G12" s="17"/>
    </row>
    <row r="13" spans="1:7" ht="30" customHeight="1" x14ac:dyDescent="0.25">
      <c r="B13" s="8" t="s">
        <v>36</v>
      </c>
      <c r="C13" s="16">
        <v>1000</v>
      </c>
      <c r="D13" s="16">
        <v>800</v>
      </c>
      <c r="E13" s="1">
        <f>SaimnieciskāsDarbībasIzdevumi[[#This Row],[FAKTISKIE]]+(10^-6)*ROW(SaimnieciskāsDarbībasIzdevumi[[#This Row],[FAKTISKIE]])</f>
        <v>800.00001299999997</v>
      </c>
      <c r="F13" s="1">
        <f>SaimnieciskāsDarbībasIzdevumi[[#This Row],[PROGNOZĒTIE]]-SaimnieciskāsDarbībasIzdevumi[[#This Row],[FAKTISKIE]]</f>
        <v>200</v>
      </c>
      <c r="G13" s="17"/>
    </row>
    <row r="14" spans="1:7" ht="30" customHeight="1" x14ac:dyDescent="0.25">
      <c r="B14" s="8" t="s">
        <v>37</v>
      </c>
      <c r="C14" s="16">
        <v>4500</v>
      </c>
      <c r="D14" s="16">
        <v>4600</v>
      </c>
      <c r="E14" s="1">
        <f>SaimnieciskāsDarbībasIzdevumi[[#This Row],[FAKTISKIE]]+(10^-6)*ROW(SaimnieciskāsDarbībasIzdevumi[[#This Row],[FAKTISKIE]])</f>
        <v>4600.0000140000002</v>
      </c>
      <c r="F14" s="1">
        <f>SaimnieciskāsDarbībasIzdevumi[[#This Row],[PROGNOZĒTIE]]-SaimnieciskāsDarbībasIzdevumi[[#This Row],[FAKTISKIE]]</f>
        <v>-100</v>
      </c>
      <c r="G14" s="17"/>
    </row>
    <row r="15" spans="1:7" ht="30" customHeight="1" x14ac:dyDescent="0.25">
      <c r="B15" s="8" t="s">
        <v>38</v>
      </c>
      <c r="C15" s="16">
        <v>800</v>
      </c>
      <c r="D15" s="16">
        <v>750</v>
      </c>
      <c r="E15" s="1">
        <f>SaimnieciskāsDarbībasIzdevumi[[#This Row],[FAKTISKIE]]+(10^-6)*ROW(SaimnieciskāsDarbībasIzdevumi[[#This Row],[FAKTISKIE]])</f>
        <v>750.00001499999996</v>
      </c>
      <c r="F15" s="1">
        <f>SaimnieciskāsDarbībasIzdevumi[[#This Row],[PROGNOZĒTIE]]-SaimnieciskāsDarbībasIzdevumi[[#This Row],[FAKTISKIE]]</f>
        <v>50</v>
      </c>
      <c r="G15" s="17"/>
    </row>
    <row r="16" spans="1:7" ht="30" customHeight="1" x14ac:dyDescent="0.25">
      <c r="B16" s="8" t="s">
        <v>39</v>
      </c>
      <c r="C16" s="16">
        <v>400</v>
      </c>
      <c r="D16" s="16">
        <v>350</v>
      </c>
      <c r="E16" s="1">
        <f>SaimnieciskāsDarbībasIzdevumi[[#This Row],[FAKTISKIE]]+(10^-6)*ROW(SaimnieciskāsDarbībasIzdevumi[[#This Row],[FAKTISKIE]])</f>
        <v>350.00001600000002</v>
      </c>
      <c r="F16" s="1">
        <f>SaimnieciskāsDarbībasIzdevumi[[#This Row],[PROGNOZĒTIE]]-SaimnieciskāsDarbībasIzdevumi[[#This Row],[FAKTISKIE]]</f>
        <v>50</v>
      </c>
      <c r="G16" s="17"/>
    </row>
    <row r="17" spans="2:7" ht="30" customHeight="1" x14ac:dyDescent="0.25">
      <c r="B17" s="8" t="s">
        <v>40</v>
      </c>
      <c r="C17" s="16">
        <v>4100</v>
      </c>
      <c r="D17" s="16">
        <v>4500</v>
      </c>
      <c r="E17" s="1">
        <f>SaimnieciskāsDarbībasIzdevumi[[#This Row],[FAKTISKIE]]+(10^-6)*ROW(SaimnieciskāsDarbībasIzdevumi[[#This Row],[FAKTISKIE]])</f>
        <v>4500.0000170000003</v>
      </c>
      <c r="F17" s="1">
        <f>SaimnieciskāsDarbībasIzdevumi[[#This Row],[PROGNOZĒTIE]]-SaimnieciskāsDarbībasIzdevumi[[#This Row],[FAKTISKIE]]</f>
        <v>-400</v>
      </c>
      <c r="G17" s="17"/>
    </row>
    <row r="18" spans="2:7" ht="30" customHeight="1" x14ac:dyDescent="0.25">
      <c r="B18" s="8" t="s">
        <v>41</v>
      </c>
      <c r="C18" s="16">
        <v>350</v>
      </c>
      <c r="D18" s="16">
        <v>400</v>
      </c>
      <c r="E18" s="1">
        <f>SaimnieciskāsDarbībasIzdevumi[[#This Row],[FAKTISKIE]]+(10^-6)*ROW(SaimnieciskāsDarbībasIzdevumi[[#This Row],[FAKTISKIE]])</f>
        <v>400.00001800000001</v>
      </c>
      <c r="F18" s="1">
        <f>SaimnieciskāsDarbībasIzdevumi[[#This Row],[PROGNOZĒTIE]]-SaimnieciskāsDarbībasIzdevumi[[#This Row],[FAKTISKIE]]</f>
        <v>-50</v>
      </c>
      <c r="G18" s="17"/>
    </row>
    <row r="19" spans="2:7" ht="30" customHeight="1" x14ac:dyDescent="0.25">
      <c r="B19" s="8" t="s">
        <v>42</v>
      </c>
      <c r="C19" s="16">
        <v>900</v>
      </c>
      <c r="D19" s="16">
        <v>840</v>
      </c>
      <c r="E19" s="1">
        <f>SaimnieciskāsDarbībasIzdevumi[[#This Row],[FAKTISKIE]]+(10^-6)*ROW(SaimnieciskāsDarbībasIzdevumi[[#This Row],[FAKTISKIE]])</f>
        <v>840.00001899999995</v>
      </c>
      <c r="F19" s="1">
        <f>SaimnieciskāsDarbībasIzdevumi[[#This Row],[PROGNOZĒTIE]]-SaimnieciskāsDarbībasIzdevumi[[#This Row],[FAKTISKIE]]</f>
        <v>60</v>
      </c>
      <c r="G19" s="17"/>
    </row>
    <row r="20" spans="2:7" ht="30" customHeight="1" x14ac:dyDescent="0.25">
      <c r="B20" s="8" t="s">
        <v>43</v>
      </c>
      <c r="C20" s="16">
        <v>5000</v>
      </c>
      <c r="D20" s="16">
        <v>4500</v>
      </c>
      <c r="E20" s="1">
        <f>SaimnieciskāsDarbībasIzdevumi[[#This Row],[FAKTISKIE]]+(10^-6)*ROW(SaimnieciskāsDarbībasIzdevumi[[#This Row],[FAKTISKIE]])</f>
        <v>4500.0000200000004</v>
      </c>
      <c r="F20" s="1">
        <f>SaimnieciskāsDarbībasIzdevumi[[#This Row],[PROGNOZĒTIE]]-SaimnieciskāsDarbībasIzdevumi[[#This Row],[FAKTISKIE]]</f>
        <v>500</v>
      </c>
      <c r="G20" s="17"/>
    </row>
    <row r="21" spans="2:7" ht="30" customHeight="1" x14ac:dyDescent="0.25">
      <c r="B21" s="8" t="s">
        <v>44</v>
      </c>
      <c r="C21" s="16">
        <v>3000</v>
      </c>
      <c r="D21" s="16">
        <v>3200</v>
      </c>
      <c r="E21" s="1">
        <f>SaimnieciskāsDarbībasIzdevumi[[#This Row],[FAKTISKIE]]+(10^-6)*ROW(SaimnieciskāsDarbībasIzdevumi[[#This Row],[FAKTISKIE]])</f>
        <v>3200.0000209999998</v>
      </c>
      <c r="F21" s="1">
        <f>SaimnieciskāsDarbībasIzdevumi[[#This Row],[PROGNOZĒTIE]]-SaimnieciskāsDarbībasIzdevumi[[#This Row],[FAKTISKIE]]</f>
        <v>-200</v>
      </c>
      <c r="G21" s="17"/>
    </row>
    <row r="22" spans="2:7" ht="30" customHeight="1" x14ac:dyDescent="0.25">
      <c r="B22" s="8" t="s">
        <v>45</v>
      </c>
      <c r="C22" s="16">
        <v>250</v>
      </c>
      <c r="D22" s="16">
        <v>280</v>
      </c>
      <c r="E22" s="1">
        <f>SaimnieciskāsDarbībasIzdevumi[[#This Row],[FAKTISKIE]]+(10^-6)*ROW(SaimnieciskāsDarbībasIzdevumi[[#This Row],[FAKTISKIE]])</f>
        <v>280.000022</v>
      </c>
      <c r="F22" s="1">
        <f>SaimnieciskāsDarbībasIzdevumi[[#This Row],[PROGNOZĒTIE]]-SaimnieciskāsDarbībasIzdevumi[[#This Row],[FAKTISKIE]]</f>
        <v>-30</v>
      </c>
      <c r="G22" s="17"/>
    </row>
    <row r="23" spans="2:7" ht="30" customHeight="1" x14ac:dyDescent="0.25">
      <c r="B23" s="8" t="s">
        <v>46</v>
      </c>
      <c r="C23" s="16">
        <v>1400</v>
      </c>
      <c r="D23" s="16">
        <v>1385</v>
      </c>
      <c r="E23" s="1">
        <f>SaimnieciskāsDarbībasIzdevumi[[#This Row],[FAKTISKIE]]+(10^-6)*ROW(SaimnieciskāsDarbībasIzdevumi[[#This Row],[FAKTISKIE]])</f>
        <v>1385.0000230000001</v>
      </c>
      <c r="F23" s="1">
        <f>SaimnieciskāsDarbībasIzdevumi[[#This Row],[PROGNOZĒTIE]]-SaimnieciskāsDarbībasIzdevumi[[#This Row],[FAKTISKIE]]</f>
        <v>15</v>
      </c>
      <c r="G23" s="17"/>
    </row>
    <row r="24" spans="2:7" ht="30" customHeight="1" x14ac:dyDescent="0.25">
      <c r="B24" s="8" t="s">
        <v>47</v>
      </c>
      <c r="C24" s="16">
        <v>1000</v>
      </c>
      <c r="D24" s="16">
        <v>750</v>
      </c>
      <c r="E24" s="1">
        <f>SaimnieciskāsDarbībasIzdevumi[[#This Row],[FAKTISKIE]]+(10^-6)*ROW(SaimnieciskāsDarbībasIzdevumi[[#This Row],[FAKTISKIE]])</f>
        <v>750.00002400000005</v>
      </c>
      <c r="F24" s="1">
        <f>SaimnieciskāsDarbībasIzdevumi[[#This Row],[PROGNOZĒTIE]]-SaimnieciskāsDarbībasIzdevumi[[#This Row],[FAKTISKIE]]</f>
        <v>250</v>
      </c>
      <c r="G24" s="17"/>
    </row>
    <row r="25" spans="2:7" ht="30" customHeight="1" x14ac:dyDescent="0.25">
      <c r="B25" s="8" t="s">
        <v>48</v>
      </c>
      <c r="C25" s="1">
        <f>SUBTOTAL(109,SaimnieciskāsDarbībasIzdevumi[PROGNOZĒTIE])</f>
        <v>36000</v>
      </c>
      <c r="D25" s="1">
        <f>SUBTOTAL(109,SaimnieciskāsDarbībasIzdevumi[FAKTISKIE])</f>
        <v>35530</v>
      </c>
      <c r="E25" s="1"/>
      <c r="F25" s="1">
        <f>SUBTOTAL(109,SaimnieciskāsDarbībasIzdevumi[STARPĪBA])</f>
        <v>470</v>
      </c>
      <c r="G25" s="18"/>
    </row>
  </sheetData>
  <sheetProtection insertColumns="0" insertRows="0" deleteColumns="0" deleteRows="0" selectLockedCells="1" autoFilter="0"/>
  <dataConsolidate/>
  <conditionalFormatting sqref="F25">
    <cfRule type="cellIs" dxfId="60" priority="1" operator="lessThan">
      <formula>0</formula>
    </cfRule>
  </conditionalFormatting>
  <dataValidations count="9">
    <dataValidation type="custom" allowBlank="1" showInputMessage="1" showErrorMessage="1" errorTitle="BRĪDINĀJUMS" error="Šī šūna tiek automātiski aizpildīta un to nedrīkst pārrakstīt. Šīs šūnas pārrakstīšana izjauks aprēķinus šajā darblapā." sqref="G5:G24" xr:uid="{00000000-0002-0000-0300-000000000000}">
      <formula1>LEN(G5)=""</formula1>
    </dataValidation>
    <dataValidation allowBlank="1" showInputMessage="1" showErrorMessage="1" errorTitle="BRĪDINĀJUMS" error="Šī šūna tiek automātiski aizpildīta un to nedrīkst pārrakstīt. Šīs šūnas pārrakstīšana izjauks aprēķinus šajā darblapā." sqref="F5:F24" xr:uid="{00000000-0002-0000-0300-000001000000}"/>
    <dataValidation allowBlank="1" showInputMessage="1" showErrorMessage="1" prompt="Šajā darblapā ievadiet mēneša saimnieciskās darbības izdevumus" sqref="A1" xr:uid="{00000000-0002-0000-0300-000002000000}"/>
    <dataValidation allowBlank="1" showInputMessage="1" showErrorMessage="1" prompt="Šajā šūnā tiek automātiski atjaunināts uzņēmuma nosaukums" sqref="B1" xr:uid="{00000000-0002-0000-0300-000003000000}"/>
    <dataValidation allowBlank="1" showInputMessage="1" showErrorMessage="1" prompt="Šajā šūnā virsraksts tiek atjaunināts automātiski. Tabulā zemāk ievadiet detalizētu informāciju par saimnieciskās darbības izdevumiem" sqref="B2" xr:uid="{00000000-0002-0000-0300-000004000000}"/>
    <dataValidation allowBlank="1" showInputMessage="1" showErrorMessage="1" prompt="Šajā kolonnā ar šo virsrakstu ievadiet saimnieciskās darbības izdevumus. Izmantojiet virsraksta filtrus, lai atrastu konkrētus ierakstus" sqref="B4" xr:uid="{00000000-0002-0000-0300-000005000000}"/>
    <dataValidation allowBlank="1" showInputMessage="1" showErrorMessage="1" prompt="Šajā kolonnā ar šo virsrakstu ievadiet prognozēto summu" sqref="C4" xr:uid="{00000000-0002-0000-0300-000006000000}"/>
    <dataValidation allowBlank="1" showInputMessage="1" showErrorMessage="1" prompt="Šajā kolonnā ar šo virsrakstu ievadiet faktisko summu" sqref="D4" xr:uid="{00000000-0002-0000-0300-000007000000}"/>
    <dataValidation allowBlank="1" showInputMessage="1" showErrorMessage="1" prompt="Šajā kolonnā ar šo virsrakstu tiek automātiski aprēķināta prognozēto un faktisko saimnieciskās darbības izdevumu starpība" sqref="F4" xr:uid="{00000000-0002-0000-0300-000008000000}"/>
  </dataValidations>
  <printOptions horizontalCentered="1"/>
  <pageMargins left="0.25" right="0.25" top="0.25" bottom="0.25" header="0" footer="0"/>
  <pageSetup paperSize="9" scale="76"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8DFEDF7-DD2B-4BDC-AEAC-141B22E8ECA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G5:G24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023AA672-7AA9-4F91-BFFF-9A6FDB399D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56959E06-A44B-4E8A-BEF1-B165D9B2DD71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7CE99E0C-805E-419A-AABB-AC8EB766AA5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TM03458075</ap:Template>
  <ap:TotalTime>0</ap:TotalTime>
  <ap:DocSecurity>0</ap:DocSecurity>
  <ap:ScaleCrop>false</ap:ScaleCrop>
  <ap:HeadingPairs>
    <vt:vector baseType="variant" size="4">
      <vt:variant>
        <vt:lpstr>Darblapas</vt:lpstr>
      </vt:variant>
      <vt:variant>
        <vt:i4>4</vt:i4>
      </vt:variant>
      <vt:variant>
        <vt:lpstr>Diapazoni ar nosaukumiem</vt:lpstr>
      </vt:variant>
      <vt:variant>
        <vt:i4>10</vt:i4>
      </vt:variant>
    </vt:vector>
  </ap:HeadingPairs>
  <ap:TitlesOfParts>
    <vt:vector baseType="lpstr" size="14">
      <vt:lpstr>Mēneša budžeta kopsavilkums</vt:lpstr>
      <vt:lpstr>Ienākumi</vt:lpstr>
      <vt:lpstr>Personāla izdevumi</vt:lpstr>
      <vt:lpstr>Saimnieciskās darbības izdevumi</vt:lpstr>
      <vt:lpstr>BUDŽETS_Virsraksts</vt:lpstr>
      <vt:lpstr>Ienākumi!Drukāt_virsrakstus</vt:lpstr>
      <vt:lpstr>'Personāla izdevumi'!Drukāt_virsrakstus</vt:lpstr>
      <vt:lpstr>'Saimnieciskās darbības izdevumi'!Drukāt_virsrakstus</vt:lpstr>
      <vt:lpstr>KolonnasVirsraksts1</vt:lpstr>
      <vt:lpstr>Nosaukums1</vt:lpstr>
      <vt:lpstr>Nosaukums2</vt:lpstr>
      <vt:lpstr>Nosaukums3</vt:lpstr>
      <vt:lpstr>Nosaukums4</vt:lpstr>
      <vt:lpstr>UZŅĒMUMA_NOSAUKUMS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2021-12-13T22:23:56Z</dcterms:created>
  <dcterms:modified xsi:type="dcterms:W3CDTF">2022-02-24T08:40:35Z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