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44.xml" ContentType="application/vnd.openxmlformats-officedocument.spreadsheetml.table+xml"/>
  <Override PartName="/xl/tables/table95.xml" ContentType="application/vnd.openxmlformats-officedocument.spreadsheetml.table+xml"/>
  <Override PartName="/xl/tables/table36.xml" ContentType="application/vnd.openxmlformats-officedocument.spreadsheetml.table+xml"/>
  <Override PartName="/xl/tables/table87.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2"/>
  <workbookPr filterPrivacy="1" codeName="ThisWorkbook"/>
  <xr:revisionPtr revIDLastSave="0" documentId="13_ncr:1_{4F7D1D88-8408-4CA8-8773-224CC9B5D583}" xr6:coauthVersionLast="47" xr6:coauthVersionMax="47" xr10:uidLastSave="{00000000-0000-0000-0000-000000000000}"/>
  <bookViews>
    <workbookView xWindow="0" yWindow="15" windowWidth="28740" windowHeight="15795" xr2:uid="{00000000-000D-0000-FFFF-FFFF00000000}"/>
  </bookViews>
  <sheets>
    <sheet name="Sākums" sheetId="2" r:id="rId1"/>
    <sheet name="Kanāla mārketinga budžets" sheetId="1" r:id="rId2"/>
  </sheets>
  <definedNames>
    <definedName name="_xlnm.Print_Titles" localSheetId="1">'Kanāla mārketinga budžets'!$3:$3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 i="1" l="1"/>
  <c r="Q24" i="1" l="1"/>
  <c r="Q25" i="1"/>
  <c r="Q26" i="1"/>
  <c r="Q70" i="1"/>
  <c r="F5" i="1"/>
  <c r="Q30" i="1"/>
  <c r="Q31" i="1"/>
  <c r="Q32" i="1"/>
  <c r="Q21" i="1"/>
  <c r="Q22" i="1"/>
  <c r="Q23" i="1"/>
  <c r="Q14" i="1"/>
  <c r="Q16" i="1"/>
  <c r="Q37" i="1"/>
  <c r="Q38" i="1"/>
  <c r="Q39" i="1"/>
  <c r="Q45" i="1"/>
  <c r="Q46" i="1"/>
  <c r="Q47" i="1"/>
  <c r="Q53" i="1"/>
  <c r="Q54" i="1"/>
  <c r="Q59" i="1"/>
  <c r="Q60" i="1"/>
  <c r="Q61"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c r="M55" i="1"/>
  <c r="M56" i="1" s="1"/>
  <c r="L55" i="1"/>
  <c r="L56" i="1" s="1"/>
  <c r="K55" i="1"/>
  <c r="K56" i="1" s="1"/>
  <c r="J55" i="1"/>
  <c r="J56" i="1" s="1"/>
  <c r="I55" i="1"/>
  <c r="I56" i="1" s="1"/>
  <c r="H55" i="1"/>
  <c r="H56" i="1" s="1"/>
  <c r="G55" i="1"/>
  <c r="G56" i="1" s="1"/>
  <c r="F55" i="1"/>
  <c r="F56" i="1" s="1"/>
  <c r="E55" i="1"/>
  <c r="E56" i="1" s="1"/>
  <c r="D55" i="1"/>
  <c r="D56" i="1" s="1"/>
  <c r="O48" i="1"/>
  <c r="O49" i="1"/>
  <c r="N48" i="1"/>
  <c r="N49" i="1" s="1"/>
  <c r="M48" i="1"/>
  <c r="M49" i="1" s="1"/>
  <c r="L48" i="1"/>
  <c r="L49" i="1" s="1"/>
  <c r="K48" i="1"/>
  <c r="K49" i="1" s="1"/>
  <c r="J48" i="1"/>
  <c r="J49" i="1" s="1"/>
  <c r="I48" i="1"/>
  <c r="I49" i="1"/>
  <c r="H48" i="1"/>
  <c r="H49" i="1" s="1"/>
  <c r="G48" i="1"/>
  <c r="G49" i="1" s="1"/>
  <c r="F48" i="1"/>
  <c r="F49" i="1" s="1"/>
  <c r="E48" i="1"/>
  <c r="E49" i="1" s="1"/>
  <c r="D48" i="1"/>
  <c r="D49" i="1" s="1"/>
  <c r="O41" i="1"/>
  <c r="N41" i="1"/>
  <c r="M41" i="1"/>
  <c r="L41" i="1"/>
  <c r="K41" i="1"/>
  <c r="J41" i="1"/>
  <c r="I41" i="1"/>
  <c r="H41" i="1"/>
  <c r="G41" i="1"/>
  <c r="F41" i="1"/>
  <c r="E41" i="1"/>
  <c r="O40" i="1"/>
  <c r="N40" i="1"/>
  <c r="M40" i="1"/>
  <c r="L40" i="1"/>
  <c r="L42" i="1" s="1"/>
  <c r="K40" i="1"/>
  <c r="J40" i="1"/>
  <c r="I40" i="1"/>
  <c r="I42" i="1" s="1"/>
  <c r="H40" i="1"/>
  <c r="G40" i="1"/>
  <c r="F40" i="1"/>
  <c r="E40" i="1"/>
  <c r="O20" i="1"/>
  <c r="O27" i="1" s="1"/>
  <c r="N20" i="1"/>
  <c r="N27" i="1" s="1"/>
  <c r="M20" i="1"/>
  <c r="M27" i="1"/>
  <c r="L20" i="1"/>
  <c r="L27" i="1" s="1"/>
  <c r="K20" i="1"/>
  <c r="K27" i="1" s="1"/>
  <c r="J20" i="1"/>
  <c r="J27" i="1" s="1"/>
  <c r="I20" i="1"/>
  <c r="I27" i="1" s="1"/>
  <c r="H20" i="1"/>
  <c r="H27" i="1" s="1"/>
  <c r="G20" i="1"/>
  <c r="G27" i="1" s="1"/>
  <c r="F20" i="1"/>
  <c r="F27" i="1" s="1"/>
  <c r="E20" i="1"/>
  <c r="E27" i="1" s="1"/>
  <c r="D20" i="1"/>
  <c r="D27" i="1" s="1"/>
  <c r="O15" i="1"/>
  <c r="N15" i="1"/>
  <c r="M15" i="1"/>
  <c r="L15" i="1"/>
  <c r="K15" i="1"/>
  <c r="J15" i="1"/>
  <c r="I15" i="1"/>
  <c r="H15" i="1"/>
  <c r="G15" i="1"/>
  <c r="G17" i="1" s="1"/>
  <c r="F15" i="1"/>
  <c r="E15" i="1"/>
  <c r="D15" i="1"/>
  <c r="O13" i="1"/>
  <c r="N13" i="1"/>
  <c r="N17" i="1" s="1"/>
  <c r="M13" i="1"/>
  <c r="L13" i="1"/>
  <c r="L17" i="1" s="1"/>
  <c r="K13" i="1"/>
  <c r="J13" i="1"/>
  <c r="I13" i="1"/>
  <c r="H13" i="1"/>
  <c r="G13" i="1"/>
  <c r="F13" i="1"/>
  <c r="E13" i="1"/>
  <c r="D13" i="1"/>
  <c r="D17" i="1" s="1"/>
  <c r="O8" i="1"/>
  <c r="N8" i="1"/>
  <c r="M8" i="1"/>
  <c r="L8" i="1"/>
  <c r="K8" i="1"/>
  <c r="J8" i="1"/>
  <c r="H8" i="1"/>
  <c r="G8" i="1"/>
  <c r="F8" i="1"/>
  <c r="E8" i="1"/>
  <c r="D8" i="1"/>
  <c r="O6" i="1"/>
  <c r="O7" i="1" s="1"/>
  <c r="N6" i="1"/>
  <c r="N7" i="1" s="1"/>
  <c r="N9" i="1" s="1"/>
  <c r="M6" i="1"/>
  <c r="M7" i="1"/>
  <c r="M9" i="1" s="1"/>
  <c r="L6" i="1"/>
  <c r="L7" i="1" s="1"/>
  <c r="K6" i="1"/>
  <c r="K7" i="1" s="1"/>
  <c r="J6" i="1"/>
  <c r="J7" i="1" s="1"/>
  <c r="J9" i="1" s="1"/>
  <c r="I6" i="1"/>
  <c r="I7" i="1" s="1"/>
  <c r="I9" i="1" s="1"/>
  <c r="H6" i="1"/>
  <c r="H7" i="1" s="1"/>
  <c r="G6" i="1"/>
  <c r="G7" i="1" s="1"/>
  <c r="F6" i="1"/>
  <c r="F7" i="1" s="1"/>
  <c r="E6" i="1"/>
  <c r="E7" i="1" s="1"/>
  <c r="E9" i="1" s="1"/>
  <c r="D6" i="1"/>
  <c r="D7" i="1" s="1"/>
  <c r="O5" i="1"/>
  <c r="M5" i="1"/>
  <c r="L5" i="1"/>
  <c r="K5" i="1"/>
  <c r="J5" i="1"/>
  <c r="I5" i="1"/>
  <c r="H5" i="1"/>
  <c r="G5" i="1"/>
  <c r="E5" i="1"/>
  <c r="D5" i="1"/>
  <c r="M42" i="1"/>
  <c r="N42" i="1" l="1"/>
  <c r="O42" i="1"/>
  <c r="E42" i="1"/>
  <c r="Q33" i="1"/>
  <c r="H17" i="1"/>
  <c r="J42" i="1"/>
  <c r="Q68" i="1"/>
  <c r="K42" i="1"/>
  <c r="H9" i="1"/>
  <c r="O9" i="1"/>
  <c r="Q62" i="1"/>
  <c r="Q48" i="1"/>
  <c r="Q49" i="1" s="1"/>
  <c r="Q8" i="1"/>
  <c r="O17" i="1"/>
  <c r="O34" i="1" s="1"/>
  <c r="O70" i="1" s="1"/>
  <c r="Q13" i="1"/>
  <c r="L34" i="1"/>
  <c r="L70" i="1" s="1"/>
  <c r="F9" i="1"/>
  <c r="Q41" i="1"/>
  <c r="N34" i="1"/>
  <c r="M17" i="1"/>
  <c r="M34" i="1" s="1"/>
  <c r="M70" i="1" s="1"/>
  <c r="D34" i="1"/>
  <c r="H42" i="1"/>
  <c r="D42" i="1"/>
  <c r="G9" i="1"/>
  <c r="Q20" i="1"/>
  <c r="Q27" i="1" s="1"/>
  <c r="K9" i="1"/>
  <c r="Q55" i="1"/>
  <c r="Q56" i="1" s="1"/>
  <c r="L9" i="1"/>
  <c r="I17" i="1"/>
  <c r="I34" i="1" s="1"/>
  <c r="I70" i="1" s="1"/>
  <c r="Q15" i="1"/>
  <c r="J17" i="1"/>
  <c r="J34" i="1" s="1"/>
  <c r="J70" i="1" s="1"/>
  <c r="G34" i="1"/>
  <c r="G42" i="1"/>
  <c r="G70" i="1" s="1"/>
  <c r="K17" i="1"/>
  <c r="F17" i="1"/>
  <c r="F34" i="1" s="1"/>
  <c r="E17" i="1"/>
  <c r="E34" i="1" s="1"/>
  <c r="E70" i="1" s="1"/>
  <c r="H34" i="1"/>
  <c r="H70" i="1" s="1"/>
  <c r="N70" i="1"/>
  <c r="D9" i="1"/>
  <c r="Q7" i="1"/>
  <c r="Q9" i="1" s="1"/>
  <c r="K34" i="1"/>
  <c r="K70" i="1" s="1"/>
  <c r="F42" i="1"/>
  <c r="Q40" i="1"/>
  <c r="Q42" i="1" s="1"/>
  <c r="D70" i="1" l="1"/>
  <c r="Q17" i="1"/>
  <c r="F70" i="1"/>
  <c r="Q34" i="1"/>
</calcChain>
</file>

<file path=xl/sharedStrings.xml><?xml version="1.0" encoding="utf-8"?>
<sst xmlns="http://schemas.openxmlformats.org/spreadsheetml/2006/main" count="208" uniqueCount="81">
  <si>
    <t>PAR ŠO VEIDNI</t>
  </si>
  <si>
    <t>Izmantojiet šo veidni, lai izveidotu kanāla mārketinga budžetu.</t>
  </si>
  <si>
    <t>Ievadiet plānoto pārdošanas apjomu katram mēnesim un citu informāciju tabulās.</t>
  </si>
  <si>
    <t>Kopsummas tiek aprēķinātas automātiski, un sīkdiagrammas tiek atjauninātas.</t>
  </si>
  <si>
    <t>Piezīme. </t>
  </si>
  <si>
    <t>Papildu norādījumi ir sniegti kolonnā A darblapā KANĀLA MĀRKETINGA BUDŽETS. Šis teksts ir paslēpts ar nolūku. Lai tekstu noņemtu, atlasiet kolonnu A, pēc tam atlasiet DZĒST. Lai parādītu slēpto tekstu, atlasiet kolonnu A, pēc tam nomainiet fonta krāsu.</t>
  </si>
  <si>
    <t>Lai iegūtu papildinformāciju par tabulām, tabulā nospiediet taustiņu SHIFT un pēc tam F10, atlasiet opciju TABULA un pēc tam atlasiet ALTERNATĪVAIS TEKSTS.</t>
  </si>
  <si>
    <t>Ievadiet detalizētu informāciju personāla tabulā, sākot no šūnas pa labi. Personāla kopsumma katram mēnesim tiek aprēķināta automātiski tabulas beigās, un gada kopsumma tiek aprēķināta šūnā Q9. Sīkdiagramma tiek atjaunināta šūnā S9. Nākamais norādījums ir šūnā A10.</t>
  </si>
  <si>
    <t xml:space="preserve"> </t>
  </si>
  <si>
    <t>Personāla vienumi</t>
  </si>
  <si>
    <t>PERSONĀLS (% NO PĀRDOŠANAS KOPSUMMAS)</t>
  </si>
  <si>
    <t>Cilvēkresursi - cilvēku skaits</t>
  </si>
  <si>
    <t>Cilvēkresursi - izmaksas</t>
  </si>
  <si>
    <t>Komisija</t>
  </si>
  <si>
    <t>TIEŠĀ MĀRKETINGA VIENUMI</t>
  </si>
  <si>
    <t>TIEŠAIS MĀRKETINGS (% NO PĀRDOŠANAS KOPSUMMAS)</t>
  </si>
  <si>
    <t>Telemārketings (% no tiešās pārdošanas)</t>
  </si>
  <si>
    <t>Infrastruktūras atbalsts</t>
  </si>
  <si>
    <t>Apmācība</t>
  </si>
  <si>
    <t>INTERNETA MĀRKETINGA VIENUMI</t>
  </si>
  <si>
    <t>INTERNETA MĀRKETINGS (% NO TIEŠĀS PĀRDOŠANAS)</t>
  </si>
  <si>
    <t>Cilvēkresursi — cilvēku skaits</t>
  </si>
  <si>
    <t>Tīmekļa vietnes izstrāde (vienreizēja maksa)</t>
  </si>
  <si>
    <t>Viesošana</t>
  </si>
  <si>
    <t>Atbalsts un uzturēšana</t>
  </si>
  <si>
    <t>Facebook</t>
  </si>
  <si>
    <t>Twitter</t>
  </si>
  <si>
    <t>YouTube</t>
  </si>
  <si>
    <t>TIEŠĀ PASTA VIENUMI</t>
  </si>
  <si>
    <t>TIEŠAIS PASTS (% NO TIEŠĀS PĀRDOŠANAS)</t>
  </si>
  <si>
    <t>Cilvēkresursi — izmaksas</t>
  </si>
  <si>
    <t>Materiāls</t>
  </si>
  <si>
    <t>Pasta izdevumi</t>
  </si>
  <si>
    <t>AĢENTA/BROKERA VIENUMI</t>
  </si>
  <si>
    <t>AĢENTI/BROKERI (% NO PĀRDOŠANAS KOPSUMMAS)</t>
  </si>
  <si>
    <t>Komunikācija</t>
  </si>
  <si>
    <t>Reklāmas</t>
  </si>
  <si>
    <t>Atlaides</t>
  </si>
  <si>
    <t>Komisija (% no aģentu pārdošanas apjoma)</t>
  </si>
  <si>
    <t>IZPLATĪTĀJU VIENUMI</t>
  </si>
  <si>
    <t>IZPLATĪTĀJI (% NO PĀRDOŠANAS KOPSUMMAS)</t>
  </si>
  <si>
    <t>Komisija/atlaides (% no izplatītāju pārdošanas apjoma)</t>
  </si>
  <si>
    <t>MAZUMTIRDZNIECĪBAS PRECES</t>
  </si>
  <si>
    <t>MAZUMTIRGOTĀJS (% NO PĀRDOŠANAS KOPSUMMAS)</t>
  </si>
  <si>
    <t>Komisijas/atlaides (% mazumtirdzniecības pārdošanas apjoma)</t>
  </si>
  <si>
    <t>KLIENTU IEGŪŠANAS UN SAGLABĀŠANAS VIENUMI</t>
  </si>
  <si>
    <t>KLIENTU IEGŪŠANA UN SAGLABĀŠANA</t>
  </si>
  <si>
    <t>Cilvēkresursi</t>
  </si>
  <si>
    <t>Saziņa</t>
  </si>
  <si>
    <t>Reklāmas/kuponi</t>
  </si>
  <si>
    <t>CITI IZDEVUMU VIENUMI</t>
  </si>
  <si>
    <t>CITI IZDEVUMI</t>
  </si>
  <si>
    <t>Ceļojums</t>
  </si>
  <si>
    <t>Infrastruktūra (dators, tālrunis u.c.)</t>
  </si>
  <si>
    <t>Kanāla atbalsts</t>
  </si>
  <si>
    <t>KOPĒJAIS MĀRKETINGA BUDŽETS</t>
  </si>
  <si>
    <t>Likme</t>
  </si>
  <si>
    <t>1. mēnesis</t>
  </si>
  <si>
    <t>2. mēnesis</t>
  </si>
  <si>
    <t>3. mēnesis</t>
  </si>
  <si>
    <t>4. mēnesis</t>
  </si>
  <si>
    <t>5. mēnesis</t>
  </si>
  <si>
    <t>6. mēnesis</t>
  </si>
  <si>
    <t>7. mēnesis</t>
  </si>
  <si>
    <t>8. mēnesis</t>
  </si>
  <si>
    <t>9. mēnesis</t>
  </si>
  <si>
    <t>10. mēnesis</t>
  </si>
  <si>
    <t>11. mēnesis</t>
  </si>
  <si>
    <t>12. mēnesis</t>
  </si>
  <si>
    <t>Personāla kopsumma (000) EUR</t>
  </si>
  <si>
    <t>Telemārketinga kopsumma (000) EUR</t>
  </si>
  <si>
    <t>Interneta mārketinga kopsumma (000) EUR</t>
  </si>
  <si>
    <t>Tiešā pasta kopsumma (000) EUR</t>
  </si>
  <si>
    <t>Tiešā mārketinga kopsumma (000) EUR</t>
  </si>
  <si>
    <t>Aģentu/brokeru kopsumma (000) EUR</t>
  </si>
  <si>
    <t>Izplatītāju kopsumma (000) EUR</t>
  </si>
  <si>
    <t>Mazumtirgotāju kopsumma (000) EUR</t>
  </si>
  <si>
    <t>Klientu iegūšanas un saglabāšanas kopsumma (000) EUR</t>
  </si>
  <si>
    <t>Citu izdevumu kopsumma (000) EUR</t>
  </si>
  <si>
    <t>PLĀNOTĀ PĀRDOŠANAS KOPSUMMA (000) EUR</t>
  </si>
  <si>
    <t>Kopsumma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</si>
</sst>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88"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165" fontId="75" fillId="0" borderId="0" applyFont="0" applyFill="0" applyBorder="0" applyAlignment="0" applyProtection="0"/>
    <xf numFmtId="164" fontId="75" fillId="0" borderId="0" applyFont="0" applyFill="0" applyBorder="0" applyAlignment="0" applyProtection="0"/>
    <xf numFmtId="44" fontId="75" fillId="0" borderId="0" applyFont="0" applyFill="0" applyBorder="0" applyAlignment="0" applyProtection="0"/>
    <xf numFmtId="42" fontId="75" fillId="0" borderId="0" applyFont="0" applyFill="0" applyBorder="0" applyAlignment="0" applyProtection="0"/>
    <xf numFmtId="9" fontId="75" fillId="0" borderId="0" applyFont="0" applyFill="0" applyBorder="0" applyAlignment="0" applyProtection="0"/>
    <xf numFmtId="0" fontId="76" fillId="0" borderId="0" applyNumberFormat="0" applyFill="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9" fillId="19" borderId="0" applyNumberFormat="0" applyBorder="0" applyAlignment="0" applyProtection="0"/>
    <xf numFmtId="0" fontId="80" fillId="20" borderId="4" applyNumberFormat="0" applyAlignment="0" applyProtection="0"/>
    <xf numFmtId="0" fontId="81" fillId="21" borderId="5" applyNumberFormat="0" applyAlignment="0" applyProtection="0"/>
    <xf numFmtId="0" fontId="82" fillId="21" borderId="4" applyNumberFormat="0" applyAlignment="0" applyProtection="0"/>
    <xf numFmtId="0" fontId="83" fillId="0" borderId="6" applyNumberFormat="0" applyFill="0" applyAlignment="0" applyProtection="0"/>
    <xf numFmtId="0" fontId="84" fillId="22" borderId="7" applyNumberFormat="0" applyAlignment="0" applyProtection="0"/>
    <xf numFmtId="0" fontId="85" fillId="0" borderId="0" applyNumberFormat="0" applyFill="0" applyBorder="0" applyAlignment="0" applyProtection="0"/>
    <xf numFmtId="0" fontId="75" fillId="23" borderId="8" applyNumberFormat="0" applyFont="0" applyAlignment="0" applyProtection="0"/>
    <xf numFmtId="0" fontId="86" fillId="0" borderId="0" applyNumberFormat="0" applyFill="0" applyBorder="0" applyAlignment="0" applyProtection="0"/>
    <xf numFmtId="0" fontId="87"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205">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4" fontId="17" fillId="8"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Border="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0" fontId="25" fillId="13" borderId="0" xfId="0" applyFont="1" applyFill="1" applyAlignment="1">
      <alignment horizontal="left" vertical="center" indent="2"/>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6" fillId="10" borderId="0" xfId="0" applyFont="1" applyFill="1" applyAlignment="1">
      <alignment horizontal="left" vertical="center" indent="10"/>
    </xf>
    <xf numFmtId="0" fontId="27" fillId="10" borderId="0" xfId="0" applyFont="1" applyFill="1" applyAlignment="1">
      <alignment horizontal="left" vertical="center" indent="2"/>
    </xf>
    <xf numFmtId="3" fontId="28" fillId="10" borderId="0" xfId="0" applyNumberFormat="1" applyFont="1" applyFill="1" applyAlignment="1">
      <alignment horizontal="left" vertical="center" indent="2"/>
    </xf>
    <xf numFmtId="0" fontId="28" fillId="10" borderId="0" xfId="0" applyFont="1" applyFill="1" applyAlignment="1">
      <alignment horizontal="left" indent="2"/>
    </xf>
    <xf numFmtId="3" fontId="29" fillId="10" borderId="0" xfId="0" applyNumberFormat="1" applyFont="1" applyFill="1" applyAlignment="1">
      <alignment horizontal="left" vertical="center" indent="2"/>
    </xf>
    <xf numFmtId="0" fontId="29" fillId="10" borderId="0" xfId="0" applyFont="1" applyFill="1" applyAlignment="1">
      <alignment horizontal="left" vertical="center" indent="2"/>
    </xf>
    <xf numFmtId="0" fontId="28" fillId="10" borderId="0" xfId="0" applyFont="1" applyFill="1"/>
    <xf numFmtId="0" fontId="30" fillId="15" borderId="0" xfId="2" applyFont="1" applyFill="1" applyBorder="1" applyAlignment="1">
      <alignment horizontal="left" vertical="center" indent="10"/>
    </xf>
    <xf numFmtId="0" fontId="31" fillId="15" borderId="0" xfId="0" applyFont="1" applyFill="1" applyAlignment="1">
      <alignment horizontal="left" vertical="center" indent="2"/>
    </xf>
    <xf numFmtId="9" fontId="30" fillId="15" borderId="0" xfId="0" applyNumberFormat="1" applyFont="1" applyFill="1" applyAlignment="1">
      <alignment horizontal="left" vertical="center" indent="2"/>
    </xf>
    <xf numFmtId="9" fontId="30" fillId="15" borderId="0" xfId="0" applyNumberFormat="1" applyFont="1" applyFill="1" applyAlignment="1">
      <alignment horizontal="left" indent="2"/>
    </xf>
    <xf numFmtId="0" fontId="28" fillId="0" borderId="0" xfId="0" applyFont="1"/>
    <xf numFmtId="0" fontId="32" fillId="0" borderId="0" xfId="0" applyFont="1" applyAlignment="1">
      <alignment wrapText="1"/>
    </xf>
    <xf numFmtId="0" fontId="33" fillId="8" borderId="0" xfId="0" applyFont="1" applyFill="1" applyAlignment="1">
      <alignment horizontal="left" vertical="center" indent="10"/>
    </xf>
    <xf numFmtId="0" fontId="34" fillId="8" borderId="0" xfId="0" applyFont="1" applyFill="1" applyAlignment="1">
      <alignment horizontal="left" vertical="center" indent="2"/>
    </xf>
    <xf numFmtId="0" fontId="35" fillId="9" borderId="0" xfId="0" applyFont="1" applyFill="1" applyAlignment="1">
      <alignment horizontal="left" indent="2"/>
    </xf>
    <xf numFmtId="0" fontId="36" fillId="0" borderId="0" xfId="0" applyFont="1"/>
    <xf numFmtId="0" fontId="33" fillId="7" borderId="0" xfId="0" applyFont="1" applyFill="1" applyAlignment="1">
      <alignment horizontal="left" vertical="center" indent="10"/>
    </xf>
    <xf numFmtId="0" fontId="34" fillId="7" borderId="0" xfId="0" applyFont="1" applyFill="1" applyAlignment="1">
      <alignment horizontal="left" vertical="center" indent="2"/>
    </xf>
    <xf numFmtId="4" fontId="34" fillId="7" borderId="0" xfId="0" applyNumberFormat="1" applyFont="1" applyFill="1" applyAlignment="1">
      <alignment horizontal="left" vertical="center" indent="2"/>
    </xf>
    <xf numFmtId="4" fontId="35" fillId="9" borderId="0" xfId="0" applyNumberFormat="1" applyFont="1" applyFill="1" applyAlignment="1">
      <alignment horizontal="left" indent="2"/>
    </xf>
    <xf numFmtId="4" fontId="30" fillId="7" borderId="3" xfId="0" applyNumberFormat="1" applyFont="1" applyFill="1" applyBorder="1" applyAlignment="1">
      <alignment horizontal="left" vertical="center" indent="2"/>
    </xf>
    <xf numFmtId="4" fontId="37" fillId="7" borderId="0" xfId="0" applyNumberFormat="1" applyFont="1" applyFill="1" applyAlignment="1">
      <alignment horizontal="left" vertical="center" indent="2"/>
    </xf>
    <xf numFmtId="10" fontId="34" fillId="8" borderId="0" xfId="0" applyNumberFormat="1" applyFont="1" applyFill="1" applyAlignment="1">
      <alignment horizontal="left" vertical="center" indent="2"/>
    </xf>
    <xf numFmtId="4" fontId="34" fillId="8"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7" fillId="8" borderId="0" xfId="0" applyNumberFormat="1" applyFont="1" applyFill="1" applyAlignment="1">
      <alignment horizontal="left" vertical="center" indent="2"/>
    </xf>
    <xf numFmtId="0" fontId="38" fillId="7" borderId="0" xfId="0" applyFont="1" applyFill="1" applyAlignment="1">
      <alignment horizontal="left" vertical="center" indent="10"/>
    </xf>
    <xf numFmtId="0" fontId="30" fillId="7" borderId="0" xfId="0" applyFont="1" applyFill="1" applyAlignment="1">
      <alignment horizontal="left" vertical="center" indent="2"/>
    </xf>
    <xf numFmtId="4" fontId="30" fillId="7" borderId="0" xfId="0" applyNumberFormat="1" applyFont="1" applyFill="1" applyAlignment="1">
      <alignment horizontal="left" vertical="center" indent="2"/>
    </xf>
    <xf numFmtId="4" fontId="39" fillId="7" borderId="0" xfId="0" applyNumberFormat="1" applyFont="1" applyFill="1" applyAlignment="1">
      <alignment horizontal="left" indent="2"/>
    </xf>
    <xf numFmtId="4" fontId="40"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8" fillId="15" borderId="0" xfId="2" applyFont="1" applyFill="1" applyBorder="1" applyAlignment="1">
      <alignment horizontal="left" vertical="center" indent="10"/>
    </xf>
    <xf numFmtId="0" fontId="41" fillId="15" borderId="0" xfId="0" applyFont="1" applyFill="1" applyAlignment="1">
      <alignment horizontal="left" vertical="center" indent="2"/>
    </xf>
    <xf numFmtId="9" fontId="38" fillId="15" borderId="0" xfId="0" applyNumberFormat="1" applyFont="1" applyFill="1" applyAlignment="1">
      <alignment horizontal="left" vertical="center" indent="2"/>
    </xf>
    <xf numFmtId="0" fontId="38" fillId="15" borderId="0" xfId="0" applyFont="1" applyFill="1" applyAlignment="1">
      <alignment horizontal="left" vertical="center" indent="2"/>
    </xf>
    <xf numFmtId="4" fontId="38" fillId="15" borderId="3" xfId="0" applyNumberFormat="1" applyFont="1" applyFill="1" applyBorder="1" applyAlignment="1">
      <alignment horizontal="left" vertical="center" indent="2"/>
    </xf>
    <xf numFmtId="4" fontId="38" fillId="15" borderId="0" xfId="0" applyNumberFormat="1" applyFont="1" applyFill="1" applyAlignment="1">
      <alignment horizontal="left" vertical="center" indent="2"/>
    </xf>
    <xf numFmtId="4" fontId="42" fillId="15" borderId="0" xfId="0" applyNumberFormat="1" applyFont="1" applyFill="1" applyAlignment="1">
      <alignment horizontal="left" vertical="center" indent="2"/>
    </xf>
    <xf numFmtId="0" fontId="33" fillId="6" borderId="0" xfId="0" applyFont="1" applyFill="1" applyAlignment="1">
      <alignment horizontal="left" vertical="center" indent="10"/>
    </xf>
    <xf numFmtId="0" fontId="34" fillId="6" borderId="0" xfId="0" applyFont="1" applyFill="1" applyAlignment="1">
      <alignment horizontal="left" vertical="center" indent="2"/>
    </xf>
    <xf numFmtId="9" fontId="34" fillId="6" borderId="0" xfId="0" applyNumberFormat="1" applyFont="1" applyFill="1" applyAlignment="1">
      <alignment horizontal="left" vertical="center" indent="2"/>
    </xf>
    <xf numFmtId="0" fontId="43" fillId="6" borderId="0" xfId="0" applyFont="1" applyFill="1" applyAlignment="1">
      <alignment horizontal="left" vertical="center" indent="2"/>
    </xf>
    <xf numFmtId="4" fontId="34" fillId="6" borderId="3" xfId="0" applyNumberFormat="1" applyFont="1" applyFill="1" applyBorder="1" applyAlignment="1">
      <alignment horizontal="left" vertical="center" indent="2"/>
    </xf>
    <xf numFmtId="4" fontId="44" fillId="6" borderId="0" xfId="0" applyNumberFormat="1" applyFont="1" applyFill="1" applyAlignment="1">
      <alignment horizontal="left" vertical="center" indent="2"/>
    </xf>
    <xf numFmtId="0" fontId="43" fillId="8" borderId="0" xfId="0" applyFont="1" applyFill="1" applyAlignment="1">
      <alignment horizontal="left" vertical="center" indent="2"/>
    </xf>
    <xf numFmtId="4" fontId="45" fillId="8" borderId="0" xfId="0" applyNumberFormat="1" applyFont="1" applyFill="1" applyAlignment="1">
      <alignment horizontal="left" vertical="center" indent="2"/>
    </xf>
    <xf numFmtId="4" fontId="30" fillId="6" borderId="3" xfId="0" applyNumberFormat="1" applyFont="1" applyFill="1" applyBorder="1" applyAlignment="1">
      <alignment horizontal="left" vertical="center" indent="2"/>
    </xf>
    <xf numFmtId="4" fontId="45" fillId="6" borderId="0" xfId="0" applyNumberFormat="1" applyFont="1" applyFill="1" applyAlignment="1">
      <alignment horizontal="left" vertical="center" indent="2"/>
    </xf>
    <xf numFmtId="4" fontId="43" fillId="6" borderId="0" xfId="0" applyNumberFormat="1" applyFont="1" applyFill="1" applyAlignment="1">
      <alignment horizontal="left" vertical="center" indent="2"/>
    </xf>
    <xf numFmtId="0" fontId="38" fillId="8" borderId="0" xfId="0" applyFont="1" applyFill="1" applyAlignment="1">
      <alignment horizontal="left" vertical="center" indent="10"/>
    </xf>
    <xf numFmtId="0" fontId="30" fillId="8" borderId="0" xfId="0" applyFont="1" applyFill="1" applyAlignment="1">
      <alignment horizontal="left" vertical="center" indent="2"/>
    </xf>
    <xf numFmtId="4" fontId="30" fillId="8" borderId="0" xfId="0" applyNumberFormat="1" applyFont="1" applyFill="1" applyAlignment="1">
      <alignment horizontal="left" vertical="center" indent="2"/>
    </xf>
    <xf numFmtId="0" fontId="39" fillId="8" borderId="0" xfId="0" applyFont="1" applyFill="1" applyAlignment="1">
      <alignment horizontal="left" indent="2"/>
    </xf>
    <xf numFmtId="0" fontId="46" fillId="8" borderId="0" xfId="0" applyFont="1" applyFill="1" applyAlignment="1">
      <alignment horizontal="left" indent="2"/>
    </xf>
    <xf numFmtId="0" fontId="38" fillId="15" borderId="0" xfId="0" applyFont="1" applyFill="1" applyAlignment="1">
      <alignment horizontal="left" vertical="center" indent="10"/>
    </xf>
    <xf numFmtId="0" fontId="30" fillId="15" borderId="0" xfId="0" applyFont="1" applyFill="1" applyAlignment="1">
      <alignment horizontal="left" vertical="center" indent="2"/>
    </xf>
    <xf numFmtId="4" fontId="47" fillId="15" borderId="3" xfId="0" applyNumberFormat="1" applyFont="1" applyFill="1" applyBorder="1" applyAlignment="1">
      <alignment horizontal="left" vertical="center" indent="2"/>
    </xf>
    <xf numFmtId="4" fontId="30" fillId="15" borderId="0" xfId="0" applyNumberFormat="1" applyFont="1" applyFill="1" applyAlignment="1">
      <alignment horizontal="left" vertical="center" indent="2"/>
    </xf>
    <xf numFmtId="4" fontId="39" fillId="8" borderId="3" xfId="0" applyNumberFormat="1" applyFont="1" applyFill="1" applyBorder="1" applyAlignment="1">
      <alignment horizontal="left" vertical="center" indent="2"/>
    </xf>
    <xf numFmtId="4" fontId="48" fillId="8" borderId="0" xfId="0" applyNumberFormat="1" applyFont="1" applyFill="1" applyAlignment="1">
      <alignment horizontal="left" vertical="center" indent="2"/>
    </xf>
    <xf numFmtId="4" fontId="39" fillId="6" borderId="3" xfId="0" applyNumberFormat="1" applyFont="1" applyFill="1" applyBorder="1" applyAlignment="1">
      <alignment horizontal="left" vertical="center" indent="2"/>
    </xf>
    <xf numFmtId="4" fontId="48" fillId="6" borderId="0" xfId="0" applyNumberFormat="1" applyFont="1" applyFill="1" applyAlignment="1">
      <alignment horizontal="left" vertical="center" indent="2"/>
    </xf>
    <xf numFmtId="4" fontId="34" fillId="6" borderId="0" xfId="0" applyNumberFormat="1" applyFont="1" applyFill="1" applyAlignment="1">
      <alignment horizontal="left" vertical="center" indent="2"/>
    </xf>
    <xf numFmtId="0" fontId="38" fillId="6" borderId="0" xfId="0" applyFont="1" applyFill="1" applyAlignment="1">
      <alignment horizontal="left" vertical="center" indent="10"/>
    </xf>
    <xf numFmtId="0" fontId="30" fillId="6" borderId="0" xfId="0" applyFont="1" applyFill="1" applyAlignment="1">
      <alignment horizontal="left" vertical="center" indent="2"/>
    </xf>
    <xf numFmtId="4" fontId="30" fillId="6" borderId="0" xfId="0" applyNumberFormat="1" applyFont="1" applyFill="1" applyAlignment="1">
      <alignment horizontal="left" vertical="center" indent="2"/>
    </xf>
    <xf numFmtId="0" fontId="49" fillId="6" borderId="0" xfId="0" applyFont="1" applyFill="1" applyAlignment="1">
      <alignment horizontal="left" indent="2"/>
    </xf>
    <xf numFmtId="4" fontId="50" fillId="6" borderId="0" xfId="0" applyNumberFormat="1" applyFont="1" applyFill="1" applyAlignment="1">
      <alignment horizontal="left" vertical="center" indent="2"/>
    </xf>
    <xf numFmtId="0" fontId="2" fillId="6" borderId="0" xfId="0" applyFont="1" applyFill="1" applyAlignment="1">
      <alignment horizontal="left" indent="2"/>
    </xf>
    <xf numFmtId="0" fontId="44" fillId="6" borderId="0" xfId="0" applyFont="1" applyFill="1" applyAlignment="1">
      <alignment horizontal="left" vertical="center" indent="2"/>
    </xf>
    <xf numFmtId="0" fontId="44" fillId="8" borderId="0" xfId="0" applyFont="1" applyFill="1" applyAlignment="1">
      <alignment horizontal="left" vertical="center" indent="2"/>
    </xf>
    <xf numFmtId="0" fontId="38" fillId="6" borderId="0" xfId="3" applyFont="1" applyFill="1" applyBorder="1" applyAlignment="1">
      <alignment horizontal="left" vertical="center" indent="10"/>
    </xf>
    <xf numFmtId="0" fontId="47" fillId="6" borderId="0" xfId="3" applyFont="1" applyFill="1" applyBorder="1" applyAlignment="1">
      <alignment horizontal="left" vertical="center" indent="2"/>
    </xf>
    <xf numFmtId="4" fontId="30" fillId="6" borderId="0" xfId="3" applyNumberFormat="1" applyFont="1" applyFill="1" applyBorder="1" applyAlignment="1">
      <alignment horizontal="left" vertical="center" indent="2"/>
    </xf>
    <xf numFmtId="4" fontId="37" fillId="6" borderId="0" xfId="0" applyNumberFormat="1" applyFont="1" applyFill="1" applyAlignment="1">
      <alignment horizontal="left" indent="2"/>
    </xf>
    <xf numFmtId="4" fontId="30" fillId="6" borderId="3" xfId="0" applyNumberFormat="1" applyFont="1" applyFill="1" applyBorder="1" applyAlignment="1">
      <alignment horizontal="center" vertical="center"/>
    </xf>
    <xf numFmtId="4" fontId="30" fillId="6" borderId="0" xfId="0" applyNumberFormat="1" applyFont="1" applyFill="1" applyAlignment="1">
      <alignment horizontal="center" vertical="center"/>
    </xf>
    <xf numFmtId="0" fontId="30" fillId="6" borderId="0" xfId="0" applyFont="1" applyFill="1" applyAlignment="1">
      <alignment horizontal="left" indent="2"/>
    </xf>
    <xf numFmtId="4" fontId="30" fillId="6" borderId="0" xfId="0" applyNumberFormat="1" applyFont="1" applyFill="1" applyAlignment="1">
      <alignment horizontal="left" indent="2"/>
    </xf>
    <xf numFmtId="4" fontId="51" fillId="15" borderId="0" xfId="0" applyNumberFormat="1" applyFont="1" applyFill="1" applyAlignment="1">
      <alignment horizontal="left" vertical="center" indent="2"/>
    </xf>
    <xf numFmtId="9" fontId="52" fillId="8" borderId="0" xfId="0" applyNumberFormat="1" applyFont="1" applyFill="1" applyAlignment="1">
      <alignment horizontal="left" vertical="center" indent="2"/>
    </xf>
    <xf numFmtId="10" fontId="34" fillId="6" borderId="0" xfId="0" applyNumberFormat="1" applyFont="1" applyFill="1" applyAlignment="1">
      <alignment horizontal="left" vertical="center" indent="2"/>
    </xf>
    <xf numFmtId="4" fontId="39" fillId="8" borderId="0" xfId="0" applyNumberFormat="1" applyFont="1" applyFill="1" applyAlignment="1">
      <alignment horizontal="left" vertical="center" indent="2"/>
    </xf>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9" fillId="6" borderId="0" xfId="0" applyNumberFormat="1" applyFont="1" applyFill="1" applyAlignment="1">
      <alignment horizontal="left" vertical="center" indent="2"/>
    </xf>
    <xf numFmtId="4" fontId="53" fillId="6" borderId="0" xfId="0" applyNumberFormat="1" applyFont="1" applyFill="1" applyAlignment="1">
      <alignment horizontal="left" vertical="center" indent="2"/>
    </xf>
    <xf numFmtId="4" fontId="54" fillId="6" borderId="0" xfId="0" applyNumberFormat="1" applyFont="1" applyFill="1" applyAlignment="1">
      <alignment horizontal="left" vertical="center" indent="2"/>
    </xf>
    <xf numFmtId="4" fontId="53" fillId="8"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39" fillId="8" borderId="0" xfId="0" applyFont="1" applyFill="1" applyAlignment="1">
      <alignment horizontal="left" vertical="center" indent="2"/>
    </xf>
    <xf numFmtId="0" fontId="53" fillId="8" borderId="0" xfId="0" applyFont="1" applyFill="1" applyAlignment="1">
      <alignment horizontal="left" vertical="center" indent="2"/>
    </xf>
    <xf numFmtId="0" fontId="54" fillId="8" borderId="0" xfId="0" applyFont="1" applyFill="1" applyAlignment="1">
      <alignment horizontal="left" vertical="center" indent="2"/>
    </xf>
    <xf numFmtId="0" fontId="38" fillId="12" borderId="0" xfId="0" applyFont="1" applyFill="1" applyAlignment="1">
      <alignment horizontal="left" vertical="center" indent="10"/>
    </xf>
    <xf numFmtId="0" fontId="30" fillId="12" borderId="0" xfId="0" applyFont="1" applyFill="1" applyAlignment="1">
      <alignment horizontal="left" vertical="center" indent="2"/>
    </xf>
    <xf numFmtId="4" fontId="30" fillId="12" borderId="0" xfId="0" applyNumberFormat="1" applyFont="1" applyFill="1" applyAlignment="1">
      <alignment horizontal="left" vertical="center" indent="2"/>
    </xf>
    <xf numFmtId="0" fontId="53" fillId="12" borderId="0" xfId="0" applyFont="1" applyFill="1" applyAlignment="1">
      <alignment horizontal="left" vertical="center" indent="2"/>
    </xf>
    <xf numFmtId="4" fontId="30" fillId="12" borderId="3" xfId="0" applyNumberFormat="1" applyFont="1" applyFill="1" applyBorder="1" applyAlignment="1">
      <alignment horizontal="center" vertical="center"/>
    </xf>
    <xf numFmtId="4" fontId="30" fillId="12" borderId="0" xfId="0" applyNumberFormat="1" applyFont="1" applyFill="1" applyAlignment="1">
      <alignment horizontal="center" vertical="center"/>
    </xf>
    <xf numFmtId="0" fontId="34" fillId="12" borderId="0" xfId="0" applyFont="1" applyFill="1" applyAlignment="1">
      <alignment horizontal="left" vertical="center" indent="2"/>
    </xf>
    <xf numFmtId="4" fontId="3" fillId="12" borderId="0" xfId="0" applyNumberFormat="1" applyFont="1" applyFill="1" applyAlignment="1">
      <alignment horizontal="left" indent="2"/>
    </xf>
    <xf numFmtId="4" fontId="51" fillId="15" borderId="0" xfId="0" applyNumberFormat="1" applyFont="1" applyFill="1" applyAlignment="1">
      <alignment horizontal="left" indent="2"/>
    </xf>
    <xf numFmtId="4" fontId="38" fillId="15" borderId="3" xfId="0" applyNumberFormat="1" applyFont="1" applyFill="1" applyBorder="1" applyAlignment="1">
      <alignment horizontal="left" indent="2"/>
    </xf>
    <xf numFmtId="4" fontId="38" fillId="15" borderId="0" xfId="0" applyNumberFormat="1" applyFont="1" applyFill="1" applyAlignment="1">
      <alignment horizontal="left" indent="2"/>
    </xf>
    <xf numFmtId="9" fontId="52" fillId="6" borderId="0" xfId="0" applyNumberFormat="1" applyFont="1" applyFill="1" applyAlignment="1">
      <alignment horizontal="left" vertical="center" indent="2"/>
    </xf>
    <xf numFmtId="4" fontId="55" fillId="6" borderId="3" xfId="0" applyNumberFormat="1" applyFont="1" applyFill="1" applyBorder="1" applyAlignment="1">
      <alignment horizontal="left" vertical="center" indent="2"/>
    </xf>
    <xf numFmtId="4" fontId="55" fillId="6" borderId="0" xfId="0" applyNumberFormat="1" applyFont="1" applyFill="1" applyAlignment="1">
      <alignment horizontal="left" vertical="center" indent="2"/>
    </xf>
    <xf numFmtId="4" fontId="56" fillId="8" borderId="0" xfId="0" applyNumberFormat="1" applyFont="1" applyFill="1" applyAlignment="1">
      <alignment horizontal="left" vertical="center" indent="2"/>
    </xf>
    <xf numFmtId="4" fontId="56" fillId="6" borderId="0" xfId="0" applyNumberFormat="1" applyFont="1" applyFill="1" applyAlignment="1">
      <alignment horizontal="left" vertical="center" indent="2"/>
    </xf>
    <xf numFmtId="4" fontId="52" fillId="6" borderId="0" xfId="0" applyNumberFormat="1" applyFont="1" applyFill="1" applyAlignment="1">
      <alignment horizontal="left" vertical="center" indent="2"/>
    </xf>
    <xf numFmtId="4" fontId="34" fillId="6" borderId="0" xfId="0" applyNumberFormat="1" applyFont="1" applyFill="1" applyAlignment="1">
      <alignment horizontal="left" indent="2"/>
    </xf>
    <xf numFmtId="0" fontId="51" fillId="15" borderId="0" xfId="2" applyFont="1" applyFill="1" applyBorder="1" applyAlignment="1">
      <alignment horizontal="left" vertical="center" indent="2"/>
    </xf>
    <xf numFmtId="0" fontId="51" fillId="15" borderId="0" xfId="0" applyFont="1" applyFill="1" applyAlignment="1">
      <alignment horizontal="left" vertical="center" indent="2"/>
    </xf>
    <xf numFmtId="4" fontId="57" fillId="6" borderId="0" xfId="0" applyNumberFormat="1" applyFont="1" applyFill="1" applyAlignment="1">
      <alignment horizontal="left" vertical="center" indent="2"/>
    </xf>
    <xf numFmtId="4" fontId="57" fillId="8" borderId="0" xfId="0" applyNumberFormat="1" applyFont="1" applyFill="1" applyAlignment="1">
      <alignment horizontal="left" vertical="center" indent="2"/>
    </xf>
    <xf numFmtId="0" fontId="47" fillId="8" borderId="0" xfId="0" applyFont="1" applyFill="1" applyAlignment="1">
      <alignment horizontal="left" vertical="center" indent="2"/>
    </xf>
    <xf numFmtId="4" fontId="58" fillId="8" borderId="0" xfId="0" applyNumberFormat="1" applyFont="1" applyFill="1" applyAlignment="1">
      <alignment horizontal="left" vertical="center" indent="2"/>
    </xf>
    <xf numFmtId="4" fontId="59" fillId="8" borderId="0" xfId="0" applyNumberFormat="1" applyFont="1" applyFill="1" applyAlignment="1">
      <alignment horizontal="left" indent="2"/>
    </xf>
    <xf numFmtId="4" fontId="60" fillId="6" borderId="0" xfId="0" applyNumberFormat="1" applyFont="1" applyFill="1" applyAlignment="1">
      <alignment horizontal="left" vertical="center" indent="2"/>
    </xf>
    <xf numFmtId="4" fontId="60" fillId="8" borderId="0" xfId="0" applyNumberFormat="1" applyFont="1" applyFill="1" applyAlignment="1">
      <alignment horizontal="left" vertical="center" indent="2"/>
    </xf>
    <xf numFmtId="0" fontId="61" fillId="8" borderId="0" xfId="0" applyFont="1" applyFill="1" applyAlignment="1">
      <alignment horizontal="left" vertical="center" indent="2"/>
    </xf>
    <xf numFmtId="0" fontId="62" fillId="8" borderId="0" xfId="0" applyFont="1" applyFill="1" applyAlignment="1">
      <alignment horizontal="left" indent="2"/>
    </xf>
    <xf numFmtId="2" fontId="2" fillId="0" borderId="0" xfId="0" applyNumberFormat="1" applyFont="1" applyAlignment="1">
      <alignment horizontal="left" indent="2"/>
    </xf>
    <xf numFmtId="0" fontId="2" fillId="9" borderId="0" xfId="0" applyFont="1" applyFill="1" applyAlignment="1">
      <alignment horizontal="left" indent="2"/>
    </xf>
    <xf numFmtId="4" fontId="63" fillId="5" borderId="3" xfId="0" applyNumberFormat="1" applyFont="1" applyFill="1" applyBorder="1" applyAlignment="1">
      <alignment horizontal="left" indent="2"/>
    </xf>
    <xf numFmtId="0" fontId="21" fillId="11" borderId="0" xfId="0" applyFont="1" applyFill="1" applyAlignment="1">
      <alignment horizontal="left" vertical="center" indent="10"/>
    </xf>
    <xf numFmtId="0" fontId="64" fillId="13" borderId="0" xfId="0" applyFont="1" applyFill="1" applyAlignment="1">
      <alignment horizontal="left" vertical="center" indent="2"/>
    </xf>
    <xf numFmtId="4" fontId="65" fillId="13" borderId="0" xfId="0" applyNumberFormat="1" applyFont="1" applyFill="1" applyAlignment="1">
      <alignment horizontal="center" vertical="center"/>
    </xf>
    <xf numFmtId="0" fontId="66" fillId="13" borderId="0" xfId="0" applyFont="1" applyFill="1" applyAlignment="1">
      <alignment horizontal="left" indent="2"/>
    </xf>
    <xf numFmtId="4" fontId="67" fillId="13" borderId="3" xfId="0" applyNumberFormat="1" applyFont="1" applyFill="1" applyBorder="1" applyAlignment="1">
      <alignment horizontal="center" vertical="center"/>
    </xf>
    <xf numFmtId="4" fontId="67" fillId="13" borderId="0" xfId="0" applyNumberFormat="1" applyFont="1" applyFill="1" applyAlignment="1">
      <alignment horizontal="center" vertical="center"/>
    </xf>
    <xf numFmtId="0" fontId="23" fillId="13" borderId="0" xfId="0" applyFont="1" applyFill="1" applyAlignment="1">
      <alignment horizontal="left" indent="2"/>
    </xf>
    <xf numFmtId="0" fontId="23" fillId="0" borderId="0" xfId="0" applyFont="1"/>
    <xf numFmtId="0" fontId="68"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4" fontId="21" fillId="11" borderId="3" xfId="0" applyNumberFormat="1" applyFont="1" applyFill="1" applyBorder="1" applyAlignment="1">
      <alignment horizontal="left" indent="2"/>
    </xf>
    <xf numFmtId="4" fontId="21" fillId="11" borderId="0" xfId="0" applyNumberFormat="1" applyFont="1" applyFill="1" applyAlignment="1">
      <alignment horizontal="left" indent="2"/>
    </xf>
    <xf numFmtId="0" fontId="69" fillId="0" borderId="0" xfId="0" applyFont="1"/>
    <xf numFmtId="0" fontId="7" fillId="0" borderId="0" xfId="0" applyFont="1" applyAlignment="1">
      <alignment vertical="center" wrapText="1"/>
    </xf>
    <xf numFmtId="9" fontId="21" fillId="11" borderId="0" xfId="0" applyNumberFormat="1" applyFont="1" applyFill="1" applyAlignment="1">
      <alignment horizontal="left" indent="2"/>
    </xf>
    <xf numFmtId="4" fontId="21" fillId="11" borderId="0" xfId="0" applyNumberFormat="1" applyFont="1" applyFill="1" applyAlignment="1">
      <alignment horizontal="left" vertical="center" indent="2"/>
    </xf>
    <xf numFmtId="4" fontId="21" fillId="11" borderId="3" xfId="0" applyNumberFormat="1" applyFont="1" applyFill="1" applyBorder="1" applyAlignment="1">
      <alignment horizontal="left" vertical="center" indent="2"/>
    </xf>
    <xf numFmtId="0" fontId="70" fillId="0" borderId="0" xfId="0" applyFont="1"/>
    <xf numFmtId="0" fontId="18" fillId="11" borderId="0" xfId="0" applyFont="1" applyFill="1" applyAlignment="1">
      <alignment horizontal="left" vertical="center" indent="10"/>
    </xf>
    <xf numFmtId="4" fontId="18" fillId="11" borderId="3" xfId="0" applyNumberFormat="1" applyFont="1" applyFill="1" applyBorder="1" applyAlignment="1">
      <alignment horizontal="left" vertical="center" indent="2"/>
    </xf>
    <xf numFmtId="4" fontId="18" fillId="11" borderId="0" xfId="0" applyNumberFormat="1" applyFont="1" applyFill="1" applyAlignment="1">
      <alignment horizontal="left" vertical="center" indent="2"/>
    </xf>
    <xf numFmtId="4" fontId="21" fillId="11" borderId="3" xfId="0" applyNumberFormat="1" applyFont="1" applyFill="1" applyBorder="1" applyAlignment="1">
      <alignment horizontal="center" vertical="center"/>
    </xf>
    <xf numFmtId="4" fontId="21" fillId="11" borderId="0" xfId="0" applyNumberFormat="1" applyFont="1" applyFill="1" applyAlignment="1">
      <alignment horizontal="center" vertical="center"/>
    </xf>
    <xf numFmtId="0" fontId="71" fillId="11" borderId="0" xfId="0" applyFont="1" applyFill="1" applyAlignment="1">
      <alignment horizontal="left" vertical="center" indent="2"/>
    </xf>
    <xf numFmtId="4" fontId="72" fillId="11" borderId="3" xfId="0" applyNumberFormat="1" applyFont="1" applyFill="1" applyBorder="1" applyAlignment="1">
      <alignment horizontal="left" vertical="center" indent="2"/>
    </xf>
    <xf numFmtId="4" fontId="72" fillId="11" borderId="0" xfId="0" applyNumberFormat="1" applyFont="1" applyFill="1" applyAlignment="1">
      <alignment horizontal="left" vertical="center" indent="2"/>
    </xf>
    <xf numFmtId="0" fontId="73" fillId="0" borderId="0" xfId="0" applyFont="1" applyAlignment="1">
      <alignment vertical="center" wrapText="1"/>
    </xf>
    <xf numFmtId="9" fontId="18" fillId="11" borderId="0" xfId="0" applyNumberFormat="1" applyFont="1" applyFill="1" applyAlignment="1">
      <alignment horizontal="left" vertical="center" indent="2"/>
    </xf>
    <xf numFmtId="4" fontId="19" fillId="11" borderId="0" xfId="0" applyNumberFormat="1" applyFont="1" applyFill="1" applyAlignment="1">
      <alignment horizontal="left" vertical="center" indent="2"/>
    </xf>
    <xf numFmtId="0" fontId="74" fillId="0" borderId="0" xfId="0" applyFont="1"/>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0" fillId="6" borderId="3" xfId="0" applyNumberFormat="1" applyFont="1" applyFill="1" applyBorder="1" applyAlignment="1">
      <alignment horizontal="left" vertical="center" indent="2"/>
    </xf>
    <xf numFmtId="4" fontId="30" fillId="6"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0" fillId="8" borderId="0" xfId="0" applyNumberFormat="1" applyFont="1" applyFill="1" applyAlignment="1">
      <alignment horizontal="left" vertical="center" indent="2"/>
    </xf>
    <xf numFmtId="0" fontId="16" fillId="14" borderId="0" xfId="1" applyFont="1" applyFill="1" applyBorder="1" applyAlignment="1">
      <alignment horizontal="center" vertical="center"/>
    </xf>
    <xf numFmtId="2" fontId="21" fillId="16" borderId="3" xfId="0" applyNumberFormat="1" applyFont="1" applyFill="1" applyBorder="1" applyAlignment="1">
      <alignment horizontal="left" vertical="center" indent="2"/>
    </xf>
    <xf numFmtId="2" fontId="22" fillId="16" borderId="0" xfId="0" applyNumberFormat="1"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4" fontId="38" fillId="15" borderId="3" xfId="0" applyNumberFormat="1" applyFont="1" applyFill="1" applyBorder="1" applyAlignment="1">
      <alignment horizontal="center" vertical="center"/>
    </xf>
    <xf numFmtId="4" fontId="38" fillId="15" borderId="0" xfId="0" applyNumberFormat="1" applyFont="1" applyFill="1" applyAlignment="1">
      <alignment horizontal="center" vertical="center"/>
    </xf>
    <xf numFmtId="4" fontId="30" fillId="15" borderId="3" xfId="0" applyNumberFormat="1" applyFont="1" applyFill="1" applyBorder="1" applyAlignment="1">
      <alignment horizontal="center"/>
    </xf>
    <xf numFmtId="4" fontId="30" fillId="15" borderId="0" xfId="0" applyNumberFormat="1" applyFont="1" applyFill="1" applyAlignment="1">
      <alignment horizontal="center"/>
    </xf>
    <xf numFmtId="4" fontId="35" fillId="8" borderId="3" xfId="0" applyNumberFormat="1" applyFont="1" applyFill="1" applyBorder="1" applyAlignment="1">
      <alignment horizontal="center"/>
    </xf>
    <xf numFmtId="4" fontId="35" fillId="8" borderId="0" xfId="0" applyNumberFormat="1" applyFont="1" applyFill="1" applyAlignment="1">
      <alignment horizontal="center"/>
    </xf>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6" builtinId="22" customBuiltin="1"/>
    <cellStyle name="Brīdinājuma teksts" xfId="19" builtinId="11" customBuiltin="1"/>
    <cellStyle name="Ievade" xfId="14"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5" builtinId="21" customBuiltin="1"/>
    <cellStyle name="Komats" xfId="5" builtinId="3" customBuiltin="1"/>
    <cellStyle name="Komats [0]" xfId="6" builtinId="6" customBuiltin="1"/>
    <cellStyle name="Kopsumma" xfId="22" builtinId="25" customBuiltin="1"/>
    <cellStyle name="Labs" xfId="11" builtinId="26" customBuiltin="1"/>
    <cellStyle name="Neitrāls" xfId="13" builtinId="28" customBuiltin="1"/>
    <cellStyle name="Nosaukums" xfId="1" builtinId="15" customBuiltin="1"/>
    <cellStyle name="Parasts" xfId="0" builtinId="0" customBuiltin="1"/>
    <cellStyle name="Paskaidrojošs teksts" xfId="21" builtinId="53" customBuiltin="1"/>
    <cellStyle name="Pārbaudes šūna" xfId="18" builtinId="23" customBuiltin="1"/>
    <cellStyle name="Piezīme" xfId="20" builtinId="10" customBuiltin="1"/>
    <cellStyle name="Procenti" xfId="9" builtinId="5" customBuiltin="1"/>
    <cellStyle name="Saistīta šūna" xfId="17" builtinId="24" customBuiltin="1"/>
    <cellStyle name="Slikts" xfId="12" builtinId="27" customBuiltin="1"/>
    <cellStyle name="Valūta" xfId="7" builtinId="4" customBuiltin="1"/>
    <cellStyle name="Valūta [0]" xfId="8" builtinId="7" customBuiltin="1"/>
    <cellStyle name="Virsraksts 1" xfId="2" builtinId="16" customBuiltin="1"/>
    <cellStyle name="Virsraksts 2" xfId="3" builtinId="17" customBuiltin="1"/>
    <cellStyle name="Virsraksts 3" xfId="4" builtinId="18" customBuiltin="1"/>
    <cellStyle name="Virsraksts 4" xfId="10" builtinId="19"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jp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431091</xdr:colOff>
      <xdr:row>1</xdr:row>
      <xdr:rowOff>229</xdr:rowOff>
    </xdr:to>
    <xdr:pic>
      <xdr:nvPicPr>
        <xdr:cNvPr id="2" name="1. attēls" descr="roka, kas norāda uz diagrammu ar pildspalvu, un cita roka, kas spiež kalkulatora pog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Tekstlodziņš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rtlCol="0" anchor="ctr" upright="1"/>
        <a:lstStyle/>
        <a:p>
          <a:pPr algn="ctr" rtl="0">
            <a:defRPr sz="1000"/>
          </a:pPr>
          <a:r>
            <a:rPr lang="lv" sz="5000" b="0" i="0" u="none" strike="noStrike" baseline="0">
              <a:solidFill>
                <a:srgbClr val="12355B"/>
              </a:solidFill>
              <a:latin typeface="Franklin Gothic Medium" panose="020B0603020102020204" pitchFamily="34" charset="0"/>
              <a:ea typeface="Franklin Gothic Heavy" charset="0"/>
              <a:cs typeface="Franklin Gothic Heavy" charset="0"/>
            </a:rPr>
            <a:t>KANĀLA MĀRKETINGA BUDŽETS</a:t>
          </a: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ešaisMārketings" displayName="TiešaisMārketings"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TIEŠĀ MĀRKETINGA VIENUMI" totalsRowLabel="Telemārketinga kopsumma (000) EUR" dataDxfId="268" totalsRowDxfId="267"/>
    <tableColumn id="2" xr3:uid="{00000000-0010-0000-0000-000002000000}" name="Likme" dataDxfId="266" totalsRowDxfId="265"/>
    <tableColumn id="3" xr3:uid="{00000000-0010-0000-0000-000003000000}" name="1. mēnesis" totalsRowFunction="custom" dataDxfId="264" totalsRowDxfId="263">
      <totalsRowFormula>SUM(D13:D16)</totalsRowFormula>
    </tableColumn>
    <tableColumn id="4" xr3:uid="{00000000-0010-0000-0000-000004000000}" name="2. mēnesis" totalsRowFunction="custom" dataDxfId="262" totalsRowDxfId="261">
      <totalsRowFormula>SUM(E13:E16)</totalsRowFormula>
    </tableColumn>
    <tableColumn id="5" xr3:uid="{00000000-0010-0000-0000-000005000000}" name="3. mēnesis" totalsRowFunction="custom" dataDxfId="260" totalsRowDxfId="259">
      <totalsRowFormula>SUM(F13:F16)</totalsRowFormula>
    </tableColumn>
    <tableColumn id="6" xr3:uid="{00000000-0010-0000-0000-000006000000}" name="4. mēnesis" totalsRowFunction="custom" dataDxfId="258" totalsRowDxfId="257">
      <totalsRowFormula>SUM(G13:G16)</totalsRowFormula>
    </tableColumn>
    <tableColumn id="7" xr3:uid="{00000000-0010-0000-0000-000007000000}" name="5. mēnesis" totalsRowFunction="custom" dataDxfId="256" totalsRowDxfId="255">
      <totalsRowFormula>SUM(H13:H16)</totalsRowFormula>
    </tableColumn>
    <tableColumn id="8" xr3:uid="{00000000-0010-0000-0000-000008000000}" name="6. mēnesis" totalsRowFunction="custom" dataDxfId="254" totalsRowDxfId="253">
      <totalsRowFormula>SUM(I13:I16)</totalsRowFormula>
    </tableColumn>
    <tableColumn id="9" xr3:uid="{00000000-0010-0000-0000-000009000000}" name="7. mēnesis" totalsRowFunction="custom" dataDxfId="252" totalsRowDxfId="251">
      <totalsRowFormula>SUM(J13:J16)</totalsRowFormula>
    </tableColumn>
    <tableColumn id="10" xr3:uid="{00000000-0010-0000-0000-00000A000000}" name="8. mēnesis" totalsRowFunction="custom" dataDxfId="250" totalsRowDxfId="249">
      <totalsRowFormula>SUM(K13:K16)</totalsRowFormula>
    </tableColumn>
    <tableColumn id="11" xr3:uid="{00000000-0010-0000-0000-00000B000000}" name="9. mēnesis" totalsRowFunction="custom" dataDxfId="248" totalsRowDxfId="247">
      <totalsRowFormula>SUM(L13:L16)</totalsRowFormula>
    </tableColumn>
    <tableColumn id="12" xr3:uid="{00000000-0010-0000-0000-00000C000000}" name="10. mēnesis" totalsRowFunction="custom" dataDxfId="246" totalsRowDxfId="245">
      <totalsRowFormula>SUM(M13:M16)</totalsRowFormula>
    </tableColumn>
    <tableColumn id="13" xr3:uid="{00000000-0010-0000-0000-00000D000000}" name="11. mēnesis" totalsRowFunction="custom" dataDxfId="244" totalsRowDxfId="243">
      <totalsRowFormula>SUM(N13:N16)</totalsRowFormula>
    </tableColumn>
    <tableColumn id="14" xr3:uid="{00000000-0010-0000-0000-00000E000000}" name="12. mēnesis"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tiešā mārketinga procentuālo daudzumu no kopējā pārdošanas apjoma un ikmēneša apjomu. Mēneša kopsummas tiek aprēķinātas automātiski"/>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aMārketings" displayName="InternetaMārketings"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A MĀRKETINGA VIENUMI" totalsRowLabel="Interneta mārketinga kopsumma (000) EUR" dataDxfId="236" totalsRowDxfId="235"/>
    <tableColumn id="2" xr3:uid="{00000000-0010-0000-0100-000002000000}" name="Likme" dataDxfId="234" totalsRowDxfId="233"/>
    <tableColumn id="3" xr3:uid="{00000000-0010-0000-0100-000003000000}" name="1. mēnesis" totalsRowFunction="custom" dataDxfId="232" totalsRowDxfId="231">
      <totalsRowFormula>SUM(D20:D23)</totalsRowFormula>
    </tableColumn>
    <tableColumn id="4" xr3:uid="{00000000-0010-0000-0100-000004000000}" name="2. mēnesis" totalsRowFunction="custom" dataDxfId="230" totalsRowDxfId="229">
      <totalsRowFormula>SUM(E20:E23)</totalsRowFormula>
    </tableColumn>
    <tableColumn id="5" xr3:uid="{00000000-0010-0000-0100-000005000000}" name="3. mēnesis" totalsRowFunction="custom" dataDxfId="228" totalsRowDxfId="227">
      <totalsRowFormula>SUM(F20:F23)</totalsRowFormula>
    </tableColumn>
    <tableColumn id="6" xr3:uid="{00000000-0010-0000-0100-000006000000}" name="4. mēnesis" totalsRowFunction="custom" dataDxfId="226" totalsRowDxfId="225">
      <totalsRowFormula>SUM(G20:G23)</totalsRowFormula>
    </tableColumn>
    <tableColumn id="7" xr3:uid="{00000000-0010-0000-0100-000007000000}" name="5. mēnesis" totalsRowFunction="custom" dataDxfId="224" totalsRowDxfId="223">
      <totalsRowFormula>SUM(H20:H23)</totalsRowFormula>
    </tableColumn>
    <tableColumn id="8" xr3:uid="{00000000-0010-0000-0100-000008000000}" name="6. mēnesis" totalsRowFunction="custom" dataDxfId="222" totalsRowDxfId="221">
      <totalsRowFormula>SUM(I20:I23)</totalsRowFormula>
    </tableColumn>
    <tableColumn id="9" xr3:uid="{00000000-0010-0000-0100-000009000000}" name="7. mēnesis" totalsRowFunction="custom" dataDxfId="220" totalsRowDxfId="219">
      <totalsRowFormula>SUM(J20:J23)</totalsRowFormula>
    </tableColumn>
    <tableColumn id="10" xr3:uid="{00000000-0010-0000-0100-00000A000000}" name="8. mēnesis" totalsRowFunction="custom" dataDxfId="218" totalsRowDxfId="217">
      <totalsRowFormula>SUM(K20:K23)</totalsRowFormula>
    </tableColumn>
    <tableColumn id="11" xr3:uid="{00000000-0010-0000-0100-00000B000000}" name="9. mēnesis" totalsRowFunction="custom" dataDxfId="216" totalsRowDxfId="215">
      <totalsRowFormula>SUM(L20:L23)</totalsRowFormula>
    </tableColumn>
    <tableColumn id="12" xr3:uid="{00000000-0010-0000-0100-00000C000000}" name="10. mēnesis" totalsRowFunction="custom" dataDxfId="214" totalsRowDxfId="213">
      <totalsRowFormula>SUM(M20:M23)</totalsRowFormula>
    </tableColumn>
    <tableColumn id="13" xr3:uid="{00000000-0010-0000-0100-00000D000000}" name="11. mēnesis" totalsRowFunction="custom" dataDxfId="212" totalsRowDxfId="211">
      <totalsRowFormula>SUM(N20:N23)</totalsRowFormula>
    </tableColumn>
    <tableColumn id="14" xr3:uid="{00000000-0010-0000-0100-00000E000000}" name="12. mēnesis"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interneta mārketinga procentuālo daudzumu no tiešā pārdošanas apjoma un ikmēneša apjomu. Mēneša kopsummas tiek aprēķinātas automātiski"/>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iešaisPasts" displayName="TiešaisPasts"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IEŠĀ PASTA VIENUMI" totalsRowLabel="Tiešā pasta kopsumma (000) EUR" dataDxfId="204" totalsRowDxfId="203"/>
    <tableColumn id="2" xr3:uid="{00000000-0010-0000-0200-000002000000}" name="Likme" dataDxfId="202" totalsRowDxfId="201"/>
    <tableColumn id="3" xr3:uid="{00000000-0010-0000-0200-000003000000}" name="1. mēnesis" totalsRowFunction="custom" dataDxfId="200" totalsRowDxfId="199">
      <totalsRowFormula>SUM(D30:D32)</totalsRowFormula>
    </tableColumn>
    <tableColumn id="4" xr3:uid="{00000000-0010-0000-0200-000004000000}" name="2. mēnesis" totalsRowFunction="custom" dataDxfId="198" totalsRowDxfId="197">
      <totalsRowFormula>SUM(E30:E32)</totalsRowFormula>
    </tableColumn>
    <tableColumn id="5" xr3:uid="{00000000-0010-0000-0200-000005000000}" name="3. mēnesis" totalsRowFunction="custom" dataDxfId="196" totalsRowDxfId="195">
      <totalsRowFormula>SUM(F30:F32)</totalsRowFormula>
    </tableColumn>
    <tableColumn id="6" xr3:uid="{00000000-0010-0000-0200-000006000000}" name="4. mēnesis" totalsRowFunction="custom" dataDxfId="194" totalsRowDxfId="193">
      <totalsRowFormula>SUM(G30:G32)</totalsRowFormula>
    </tableColumn>
    <tableColumn id="7" xr3:uid="{00000000-0010-0000-0200-000007000000}" name="5. mēnesis" totalsRowFunction="custom" dataDxfId="192" totalsRowDxfId="191">
      <totalsRowFormula>SUM(H30:H32)</totalsRowFormula>
    </tableColumn>
    <tableColumn id="8" xr3:uid="{00000000-0010-0000-0200-000008000000}" name="6. mēnesis" totalsRowFunction="custom" dataDxfId="190" totalsRowDxfId="189">
      <totalsRowFormula>SUM(I30:I32)</totalsRowFormula>
    </tableColumn>
    <tableColumn id="9" xr3:uid="{00000000-0010-0000-0200-000009000000}" name="7. mēnesis" totalsRowFunction="custom" dataDxfId="188" totalsRowDxfId="187">
      <totalsRowFormula>SUM(J30:J32)</totalsRowFormula>
    </tableColumn>
    <tableColumn id="10" xr3:uid="{00000000-0010-0000-0200-00000A000000}" name="8. mēnesis" totalsRowFunction="custom" dataDxfId="186" totalsRowDxfId="185">
      <totalsRowFormula>SUM(K30:K32)</totalsRowFormula>
    </tableColumn>
    <tableColumn id="11" xr3:uid="{00000000-0010-0000-0200-00000B000000}" name="9. mēnesis" totalsRowFunction="custom" dataDxfId="184" totalsRowDxfId="183">
      <totalsRowFormula>SUM(L30:L32)</totalsRowFormula>
    </tableColumn>
    <tableColumn id="12" xr3:uid="{00000000-0010-0000-0200-00000C000000}" name="10. mēnesis" totalsRowFunction="custom" dataDxfId="182" totalsRowDxfId="181">
      <totalsRowFormula>SUM(M30:M32)</totalsRowFormula>
    </tableColumn>
    <tableColumn id="13" xr3:uid="{00000000-0010-0000-0200-00000D000000}" name="11. mēnesis" totalsRowFunction="custom" dataDxfId="180" totalsRowDxfId="179">
      <totalsRowFormula>SUM(N30:N32)</totalsRowFormula>
    </tableColumn>
    <tableColumn id="14" xr3:uid="{00000000-0010-0000-0200-00000E000000}" name="12. mēnesis"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tiešā pasta procentuālo daudzumu no tiešās pārdošanas apjoma un ikmēneša apjomu. Mēneša kopsummas tiek aprēķinātas automātiski"/>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ĢENTA/BROKERA VIENUMI" totalsRowLabel="Aģentu/brokeru kopsumma (000) EUR" dataDxfId="172" totalsRowDxfId="171"/>
    <tableColumn id="2" xr3:uid="{00000000-0010-0000-0300-000002000000}" name="Likme" dataDxfId="170" totalsRowDxfId="169"/>
    <tableColumn id="3" xr3:uid="{00000000-0010-0000-0300-000003000000}" name="1. mēnesis" totalsRowFunction="custom" dataDxfId="168" totalsRowDxfId="167">
      <totalsRowFormula>SUM(D37:D41)</totalsRowFormula>
    </tableColumn>
    <tableColumn id="4" xr3:uid="{00000000-0010-0000-0300-000004000000}" name="2. mēnesis" totalsRowFunction="custom" dataDxfId="166" totalsRowDxfId="165">
      <totalsRowFormula>SUM(E37:E41)</totalsRowFormula>
    </tableColumn>
    <tableColumn id="5" xr3:uid="{00000000-0010-0000-0300-000005000000}" name="3. mēnesis" totalsRowFunction="custom" dataDxfId="164" totalsRowDxfId="163">
      <totalsRowFormula>SUM(F37:F41)</totalsRowFormula>
    </tableColumn>
    <tableColumn id="6" xr3:uid="{00000000-0010-0000-0300-000006000000}" name="4. mēnesis" totalsRowFunction="custom" dataDxfId="162" totalsRowDxfId="161">
      <totalsRowFormula>SUM(G37:G41)</totalsRowFormula>
    </tableColumn>
    <tableColumn id="7" xr3:uid="{00000000-0010-0000-0300-000007000000}" name="5. mēnesis" totalsRowFunction="custom" dataDxfId="160" totalsRowDxfId="159">
      <totalsRowFormula>SUM(H37:H41)</totalsRowFormula>
    </tableColumn>
    <tableColumn id="8" xr3:uid="{00000000-0010-0000-0300-000008000000}" name="6. mēnesis" totalsRowFunction="custom" dataDxfId="158" totalsRowDxfId="157">
      <totalsRowFormula>SUM(I37:I41)</totalsRowFormula>
    </tableColumn>
    <tableColumn id="9" xr3:uid="{00000000-0010-0000-0300-000009000000}" name="7. mēnesis" totalsRowFunction="custom" dataDxfId="156" totalsRowDxfId="155">
      <totalsRowFormula>SUM(J37:J41)</totalsRowFormula>
    </tableColumn>
    <tableColumn id="10" xr3:uid="{00000000-0010-0000-0300-00000A000000}" name="8. mēnesis" totalsRowFunction="custom" dataDxfId="154" totalsRowDxfId="153">
      <totalsRowFormula>SUM(K37:K41)</totalsRowFormula>
    </tableColumn>
    <tableColumn id="11" xr3:uid="{00000000-0010-0000-0300-00000B000000}" name="9. mēnesis" totalsRowFunction="custom" dataDxfId="152" totalsRowDxfId="151">
      <totalsRowFormula>SUM(L37:L41)</totalsRowFormula>
    </tableColumn>
    <tableColumn id="12" xr3:uid="{00000000-0010-0000-0300-00000C000000}" name="10. mēnesis" totalsRowFunction="custom" dataDxfId="150" totalsRowDxfId="149">
      <totalsRowFormula>SUM(M37:M41)</totalsRowFormula>
    </tableColumn>
    <tableColumn id="13" xr3:uid="{00000000-0010-0000-0300-00000D000000}" name="11. mēnesis" totalsRowFunction="custom" dataDxfId="148" totalsRowDxfId="147">
      <totalsRowFormula>SUM(N37:N41)</totalsRowFormula>
    </tableColumn>
    <tableColumn id="14" xr3:uid="{00000000-0010-0000-0300-00000E000000}" name="12. mēnesis"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aģentu un brokeru procentuālo daudzumu no kopējā pārdošanas apjoma un ikmēneša apjomu. Mēneša kopsummas tiek aprēķinātas automātiski"/>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stributors" displayName="Dstributor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IZPLATĪTĀJU VIENUMI" totalsRowLabel="Izplatītāju kopsumma (000) EUR" dataDxfId="140" totalsRowDxfId="139"/>
    <tableColumn id="2" xr3:uid="{00000000-0010-0000-0400-000002000000}" name="Likme" dataDxfId="138" totalsRowDxfId="137"/>
    <tableColumn id="3" xr3:uid="{00000000-0010-0000-0400-000003000000}" name="1. mēnesis" totalsRowFunction="custom" dataDxfId="136" totalsRowDxfId="135">
      <totalsRowFormula>SUM(D45:D48)</totalsRowFormula>
    </tableColumn>
    <tableColumn id="4" xr3:uid="{00000000-0010-0000-0400-000004000000}" name="2. mēnesis" totalsRowFunction="custom" dataDxfId="134" totalsRowDxfId="133">
      <totalsRowFormula>SUM(E45:E48)</totalsRowFormula>
    </tableColumn>
    <tableColumn id="5" xr3:uid="{00000000-0010-0000-0400-000005000000}" name="3. mēnesis" totalsRowFunction="custom" dataDxfId="132" totalsRowDxfId="131">
      <totalsRowFormula>SUM(F45:F48)</totalsRowFormula>
    </tableColumn>
    <tableColumn id="6" xr3:uid="{00000000-0010-0000-0400-000006000000}" name="4. mēnesis" totalsRowFunction="custom" dataDxfId="130" totalsRowDxfId="129">
      <totalsRowFormula>SUM(G45:G48)</totalsRowFormula>
    </tableColumn>
    <tableColumn id="7" xr3:uid="{00000000-0010-0000-0400-000007000000}" name="5. mēnesis" totalsRowFunction="custom" dataDxfId="128" totalsRowDxfId="127">
      <totalsRowFormula>SUM(H45:H48)</totalsRowFormula>
    </tableColumn>
    <tableColumn id="8" xr3:uid="{00000000-0010-0000-0400-000008000000}" name="6. mēnesis" totalsRowFunction="custom" dataDxfId="126" totalsRowDxfId="125">
      <totalsRowFormula>SUM(I45:I48)</totalsRowFormula>
    </tableColumn>
    <tableColumn id="9" xr3:uid="{00000000-0010-0000-0400-000009000000}" name="7. mēnesis" totalsRowFunction="custom" dataDxfId="124" totalsRowDxfId="123">
      <totalsRowFormula>SUM(J45:J48)</totalsRowFormula>
    </tableColumn>
    <tableColumn id="10" xr3:uid="{00000000-0010-0000-0400-00000A000000}" name="8. mēnesis" totalsRowFunction="custom" dataDxfId="122" totalsRowDxfId="121">
      <totalsRowFormula>SUM(K45:K48)</totalsRowFormula>
    </tableColumn>
    <tableColumn id="11" xr3:uid="{00000000-0010-0000-0400-00000B000000}" name="9. mēnesis" totalsRowFunction="custom" dataDxfId="120" totalsRowDxfId="119">
      <totalsRowFormula>SUM(L45:L48)</totalsRowFormula>
    </tableColumn>
    <tableColumn id="12" xr3:uid="{00000000-0010-0000-0400-00000C000000}" name="10. mēnesis" totalsRowFunction="custom" dataDxfId="118" totalsRowDxfId="117">
      <totalsRowFormula>SUM(M45:M48)</totalsRowFormula>
    </tableColumn>
    <tableColumn id="13" xr3:uid="{00000000-0010-0000-0400-00000D000000}" name="11. mēnesis" totalsRowFunction="custom" dataDxfId="116" totalsRowDxfId="115">
      <totalsRowFormula>SUM(N45:N48)</totalsRowFormula>
    </tableColumn>
    <tableColumn id="14" xr3:uid="{00000000-0010-0000-0400-00000E000000}" name="12. mēnesis"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izplatītāju procentuālo daudzumu no kopējā pārdošanas apjoma un ikmēneša apjomu. Mēneša kopsummas tiek aprēķinātas automātiski"/>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azumtirgotājs" displayName="Mazumtirgotājs"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ZUMTIRDZNIECĪBAS PRECES" totalsRowLabel="Mazumtirgotāju kopsumma (000) EUR" dataDxfId="108" totalsRowDxfId="107"/>
    <tableColumn id="2" xr3:uid="{00000000-0010-0000-0500-000002000000}" name="Likme" dataDxfId="106" totalsRowDxfId="105"/>
    <tableColumn id="3" xr3:uid="{00000000-0010-0000-0500-000003000000}" name="1. mēnesis" totalsRowFunction="custom" dataDxfId="104" totalsRowDxfId="103">
      <totalsRowFormula>SUM(D52:D55)</totalsRowFormula>
    </tableColumn>
    <tableColumn id="4" xr3:uid="{00000000-0010-0000-0500-000004000000}" name="2. mēnesis" totalsRowFunction="custom" dataDxfId="102" totalsRowDxfId="101">
      <totalsRowFormula>SUM(E52:E55)</totalsRowFormula>
    </tableColumn>
    <tableColumn id="5" xr3:uid="{00000000-0010-0000-0500-000005000000}" name="3. mēnesis" totalsRowFunction="custom" dataDxfId="100" totalsRowDxfId="99">
      <totalsRowFormula>SUM(F52:F55)</totalsRowFormula>
    </tableColumn>
    <tableColumn id="6" xr3:uid="{00000000-0010-0000-0500-000006000000}" name="4. mēnesis" totalsRowFunction="custom" dataDxfId="98" totalsRowDxfId="97">
      <totalsRowFormula>SUM(G52:G55)</totalsRowFormula>
    </tableColumn>
    <tableColumn id="7" xr3:uid="{00000000-0010-0000-0500-000007000000}" name="5. mēnesis" totalsRowFunction="custom" dataDxfId="96" totalsRowDxfId="95">
      <totalsRowFormula>SUM(H52:H55)</totalsRowFormula>
    </tableColumn>
    <tableColumn id="8" xr3:uid="{00000000-0010-0000-0500-000008000000}" name="6. mēnesis" totalsRowFunction="custom" dataDxfId="94" totalsRowDxfId="93">
      <totalsRowFormula>SUM(I52:I55)</totalsRowFormula>
    </tableColumn>
    <tableColumn id="9" xr3:uid="{00000000-0010-0000-0500-000009000000}" name="7. mēnesis" totalsRowFunction="custom" dataDxfId="92" totalsRowDxfId="91">
      <totalsRowFormula>SUM(J52:J55)</totalsRowFormula>
    </tableColumn>
    <tableColumn id="10" xr3:uid="{00000000-0010-0000-0500-00000A000000}" name="8. mēnesis" totalsRowFunction="custom" dataDxfId="90" totalsRowDxfId="89">
      <totalsRowFormula>SUM(K52:K55)</totalsRowFormula>
    </tableColumn>
    <tableColumn id="11" xr3:uid="{00000000-0010-0000-0500-00000B000000}" name="9. mēnesis" totalsRowFunction="custom" dataDxfId="88" totalsRowDxfId="87">
      <totalsRowFormula>SUM(L52:L55)</totalsRowFormula>
    </tableColumn>
    <tableColumn id="12" xr3:uid="{00000000-0010-0000-0500-00000C000000}" name="10. mēnesis" totalsRowFunction="custom" dataDxfId="86" totalsRowDxfId="85">
      <totalsRowFormula>SUM(M52:M55)</totalsRowFormula>
    </tableColumn>
    <tableColumn id="13" xr3:uid="{00000000-0010-0000-0500-00000D000000}" name="11. mēnesis" totalsRowFunction="custom" dataDxfId="84" totalsRowDxfId="83">
      <totalsRowFormula>SUM(N52:N55)</totalsRowFormula>
    </tableColumn>
    <tableColumn id="14" xr3:uid="{00000000-0010-0000-0500-00000E000000}" name="12. mēnesis"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mazumtirgotāju procentuālo daudzumu no kopējā pārdošanas apjoma un ikmēneša apjomu. Mēneša kopsummas tiek aprēķinātas automātiski"/>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MAŠĪNA" displayName="MAŠĪNA"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KLIENTU IEGŪŠANAS UN SAGLABĀŠANAS VIENUMI" totalsRowLabel="Klientu iegūšanas un saglabāšanas kopsumma (000) EUR" dataDxfId="76" totalsRowDxfId="75"/>
    <tableColumn id="2" xr3:uid="{00000000-0010-0000-0600-000002000000}" name="Likme" dataDxfId="74" totalsRowDxfId="73"/>
    <tableColumn id="3" xr3:uid="{00000000-0010-0000-0600-000003000000}" name="1. mēnesis" totalsRowFunction="custom" dataDxfId="72" totalsRowDxfId="71">
      <totalsRowFormula>SUM(D59:D61)</totalsRowFormula>
    </tableColumn>
    <tableColumn id="4" xr3:uid="{00000000-0010-0000-0600-000004000000}" name="2. mēnesis" totalsRowFunction="custom" dataDxfId="70" totalsRowDxfId="69">
      <totalsRowFormula>SUM(E59:E61)</totalsRowFormula>
    </tableColumn>
    <tableColumn id="5" xr3:uid="{00000000-0010-0000-0600-000005000000}" name="3. mēnesis" totalsRowFunction="custom" dataDxfId="68" totalsRowDxfId="67">
      <totalsRowFormula>SUM(F59:F61)</totalsRowFormula>
    </tableColumn>
    <tableColumn id="6" xr3:uid="{00000000-0010-0000-0600-000006000000}" name="4. mēnesis" totalsRowFunction="custom" dataDxfId="66" totalsRowDxfId="65">
      <totalsRowFormula>SUM(G59:G61)</totalsRowFormula>
    </tableColumn>
    <tableColumn id="7" xr3:uid="{00000000-0010-0000-0600-000007000000}" name="5. mēnesis" totalsRowFunction="custom" dataDxfId="64" totalsRowDxfId="63">
      <totalsRowFormula>SUM(H59:H61)</totalsRowFormula>
    </tableColumn>
    <tableColumn id="8" xr3:uid="{00000000-0010-0000-0600-000008000000}" name="6. mēnesis" totalsRowFunction="custom" dataDxfId="62" totalsRowDxfId="61">
      <totalsRowFormula>SUM(I59:I61)</totalsRowFormula>
    </tableColumn>
    <tableColumn id="9" xr3:uid="{00000000-0010-0000-0600-000009000000}" name="7. mēnesis" totalsRowFunction="custom" dataDxfId="60" totalsRowDxfId="59">
      <totalsRowFormula>SUM(J59:J61)</totalsRowFormula>
    </tableColumn>
    <tableColumn id="10" xr3:uid="{00000000-0010-0000-0600-00000A000000}" name="8. mēnesis" totalsRowFunction="custom" dataDxfId="58" totalsRowDxfId="57">
      <totalsRowFormula>SUM(K59:K61)</totalsRowFormula>
    </tableColumn>
    <tableColumn id="11" xr3:uid="{00000000-0010-0000-0600-00000B000000}" name="9. mēnesis" totalsRowFunction="custom" dataDxfId="56" totalsRowDxfId="55">
      <totalsRowFormula>SUM(L59:L61)</totalsRowFormula>
    </tableColumn>
    <tableColumn id="12" xr3:uid="{00000000-0010-0000-0600-00000C000000}" name="10. mēnesis" totalsRowFunction="custom" dataDxfId="54" totalsRowDxfId="53">
      <totalsRowFormula>SUM(M59:M61)</totalsRowFormula>
    </tableColumn>
    <tableColumn id="13" xr3:uid="{00000000-0010-0000-0600-00000D000000}" name="11. mēnesis" totalsRowFunction="custom" dataDxfId="52" totalsRowDxfId="51">
      <totalsRowFormula>SUM(N59:N61)</totalsRowFormula>
    </tableColumn>
    <tableColumn id="14" xr3:uid="{00000000-0010-0000-0600-00000E000000}" name="12. mēnesis"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un ikmēneša apjomu. Mēneša kopsummas tiek aprēķinātas automātiski"/>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Citi_Izdevumi" displayName="Citi_Izdevumi"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ITI IZDEVUMU VIENUMI" totalsRowLabel="Citu izdevumu kopsumma (000) EUR" dataDxfId="44" totalsRowDxfId="43"/>
    <tableColumn id="2" xr3:uid="{00000000-0010-0000-0700-000002000000}" name="Likme" dataDxfId="42" totalsRowDxfId="41"/>
    <tableColumn id="3" xr3:uid="{00000000-0010-0000-0700-000003000000}" name="1. mēnesis" totalsRowFunction="custom" dataDxfId="40" totalsRowDxfId="39">
      <totalsRowFormula>SUM(D65:D67)</totalsRowFormula>
    </tableColumn>
    <tableColumn id="4" xr3:uid="{00000000-0010-0000-0700-000004000000}" name="2. mēnesis" totalsRowFunction="custom" dataDxfId="38" totalsRowDxfId="37">
      <totalsRowFormula>SUM(E65:E67)</totalsRowFormula>
    </tableColumn>
    <tableColumn id="5" xr3:uid="{00000000-0010-0000-0700-000005000000}" name="3. mēnesis" totalsRowFunction="custom" dataDxfId="36" totalsRowDxfId="35">
      <totalsRowFormula>SUM(F65:F67)</totalsRowFormula>
    </tableColumn>
    <tableColumn id="6" xr3:uid="{00000000-0010-0000-0700-000006000000}" name="4. mēnesis" totalsRowFunction="custom" dataDxfId="34" totalsRowDxfId="33">
      <totalsRowFormula>SUM(G65:G67)</totalsRowFormula>
    </tableColumn>
    <tableColumn id="7" xr3:uid="{00000000-0010-0000-0700-000007000000}" name="5. mēnesis" totalsRowFunction="custom" dataDxfId="32" totalsRowDxfId="31">
      <totalsRowFormula>SUM(H65:H67)</totalsRowFormula>
    </tableColumn>
    <tableColumn id="8" xr3:uid="{00000000-0010-0000-0700-000008000000}" name="6. mēnesis" totalsRowFunction="custom" dataDxfId="30" totalsRowDxfId="29">
      <totalsRowFormula>SUM(I65:I67)</totalsRowFormula>
    </tableColumn>
    <tableColumn id="9" xr3:uid="{00000000-0010-0000-0700-000009000000}" name="7. mēnesis" totalsRowFunction="custom" dataDxfId="28" totalsRowDxfId="27">
      <totalsRowFormula>SUM(J65:J67)</totalsRowFormula>
    </tableColumn>
    <tableColumn id="10" xr3:uid="{00000000-0010-0000-0700-00000A000000}" name="8. mēnesis" totalsRowFunction="custom" dataDxfId="26" totalsRowDxfId="25">
      <totalsRowFormula>SUM(K65:K67)</totalsRowFormula>
    </tableColumn>
    <tableColumn id="11" xr3:uid="{00000000-0010-0000-0700-00000B000000}" name="9. mēnesis" totalsRowFunction="custom" dataDxfId="24" totalsRowDxfId="23">
      <totalsRowFormula>SUM(L65:L67)</totalsRowFormula>
    </tableColumn>
    <tableColumn id="12" xr3:uid="{00000000-0010-0000-0700-00000C000000}" name="10. mēnesis" totalsRowFunction="custom" dataDxfId="22" totalsRowDxfId="21">
      <totalsRowFormula>SUM(M65:M67)</totalsRowFormula>
    </tableColumn>
    <tableColumn id="13" xr3:uid="{00000000-0010-0000-0700-00000D000000}" name="11. mēnesis" totalsRowFunction="custom" dataDxfId="20" totalsRowDxfId="19">
      <totalsRowFormula>SUM(N65:N67)</totalsRowFormula>
    </tableColumn>
    <tableColumn id="14" xr3:uid="{00000000-0010-0000-0700-00000E000000}" name="12. mēnesis"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citu izdevumu vienumus, cenas un ikmēneša apjomu. Mēneša kopsummas tiek aprēķinātas automātiski"/>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āls" displayName="Personāls"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āla vienumi" dataDxfId="13"/>
    <tableColumn id="2" xr3:uid="{00000000-0010-0000-0800-000002000000}" name="Likme" dataDxfId="12"/>
    <tableColumn id="3" xr3:uid="{00000000-0010-0000-0800-000003000000}" name="1. mēnesis" dataDxfId="11"/>
    <tableColumn id="4" xr3:uid="{00000000-0010-0000-0800-000004000000}" name="2. mēnesis" dataDxfId="10"/>
    <tableColumn id="5" xr3:uid="{00000000-0010-0000-0800-000005000000}" name="3. mēnesis" dataDxfId="9"/>
    <tableColumn id="6" xr3:uid="{00000000-0010-0000-0800-000006000000}" name="4. mēnesis" dataDxfId="8"/>
    <tableColumn id="7" xr3:uid="{00000000-0010-0000-0800-000007000000}" name="5. mēnesis" dataDxfId="7"/>
    <tableColumn id="8" xr3:uid="{00000000-0010-0000-0800-000008000000}" name="6. mēnesis" dataDxfId="6"/>
    <tableColumn id="9" xr3:uid="{00000000-0010-0000-0800-000009000000}" name="7. mēnesis" dataDxfId="5"/>
    <tableColumn id="10" xr3:uid="{00000000-0010-0000-0800-00000A000000}" name="8. mēnesis" dataDxfId="4"/>
    <tableColumn id="11" xr3:uid="{00000000-0010-0000-0800-00000B000000}" name="9. mēnesis" dataDxfId="3"/>
    <tableColumn id="12" xr3:uid="{00000000-0010-0000-0800-00000C000000}" name="10. mēnesis" dataDxfId="2"/>
    <tableColumn id="13" xr3:uid="{00000000-0010-0000-0800-00000D000000}" name="11. mēnesis" dataDxfId="1"/>
    <tableColumn id="14" xr3:uid="{00000000-0010-0000-0800-00000E000000}" name="12. mēnesis" dataDxfId="0"/>
  </tableColumns>
  <tableStyleInfo showFirstColumn="0" showLastColumn="0" showRowStripes="0" showColumnStripes="0"/>
  <extLst>
    <ext xmlns:x14="http://schemas.microsoft.com/office/spreadsheetml/2009/9/main" uri="{504A1905-F514-4f6f-8877-14C23A59335A}">
      <x14:table altTextSummary="Ievadiet vai modificējiet vienumus un cenas. Ikmēneša apjoms, personāla procentuālais daudzums no kopējā pārdošanas apjoma un mēneša kopsummas tiek aprēķinātas automātiski"/>
    </ext>
  </extLst>
</table>
</file>

<file path=xl/theme/theme1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2.xml" Id="rId3" /><Relationship Type="http://schemas.openxmlformats.org/officeDocument/2006/relationships/table" Target="/xl/tables/table53.xml" Id="rId7"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4.xml" Id="rId6" /><Relationship Type="http://schemas.openxmlformats.org/officeDocument/2006/relationships/table" Target="/xl/tables/table95.xml" Id="rId11" /><Relationship Type="http://schemas.openxmlformats.org/officeDocument/2006/relationships/table" Target="/xl/tables/table36.xml" Id="rId5" /><Relationship Type="http://schemas.openxmlformats.org/officeDocument/2006/relationships/table" Target="/xl/tables/table87.xml" Id="rId10" /><Relationship Type="http://schemas.openxmlformats.org/officeDocument/2006/relationships/table" Target="/xl/tables/table28.xml" Id="rId4" /><Relationship Type="http://schemas.openxmlformats.org/officeDocument/2006/relationships/table" Target="/xl/tables/table79.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zoomScaleNormal="100" zoomScalePageLayoutView="130" workbookViewId="0"/>
  </sheetViews>
  <sheetFormatPr defaultColWidth="8.75" defaultRowHeight="13.5" x14ac:dyDescent="0.25"/>
  <cols>
    <col min="1" max="1" width="2.375" customWidth="1"/>
    <col min="2" max="2" width="80.625" customWidth="1"/>
    <col min="3" max="3" width="2.625" customWidth="1"/>
  </cols>
  <sheetData>
    <row r="1" spans="2:2" ht="20.25" x14ac:dyDescent="0.3">
      <c r="B1" s="6" t="s">
        <v>0</v>
      </c>
    </row>
    <row r="2" spans="2:2" ht="30" customHeight="1" x14ac:dyDescent="0.25">
      <c r="B2" s="7" t="s">
        <v>1</v>
      </c>
    </row>
    <row r="3" spans="2:2" ht="30" customHeight="1" x14ac:dyDescent="0.25">
      <c r="B3" s="7" t="s">
        <v>2</v>
      </c>
    </row>
    <row r="4" spans="2:2" ht="30" customHeight="1" x14ac:dyDescent="0.25">
      <c r="B4" s="7" t="s">
        <v>3</v>
      </c>
    </row>
    <row r="5" spans="2:2" ht="35.25" customHeight="1" x14ac:dyDescent="0.25">
      <c r="B5" s="8" t="s">
        <v>4</v>
      </c>
    </row>
    <row r="6" spans="2:2" ht="45" x14ac:dyDescent="0.25">
      <c r="B6" s="7" t="s">
        <v>5</v>
      </c>
    </row>
    <row r="7" spans="2:2" ht="42.75" customHeight="1" x14ac:dyDescent="0.25">
      <c r="B7" s="7"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Normal="100" zoomScalePageLayoutView="92" workbookViewId="0"/>
  </sheetViews>
  <sheetFormatPr defaultColWidth="8.75" defaultRowHeight="19.5" customHeight="1" x14ac:dyDescent="0.3"/>
  <cols>
    <col min="1" max="1" width="2" style="9" customWidth="1"/>
    <col min="2" max="2" width="77.375"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B1" s="194"/>
      <c r="C1" s="194"/>
      <c r="D1" s="194"/>
      <c r="E1" s="194"/>
      <c r="F1" s="194"/>
      <c r="G1" s="194"/>
      <c r="H1" s="194"/>
      <c r="I1" s="194"/>
      <c r="J1" s="194"/>
      <c r="K1" s="194"/>
      <c r="L1" s="194"/>
      <c r="M1" s="194"/>
      <c r="N1" s="194"/>
      <c r="O1" s="194"/>
      <c r="P1" s="194"/>
      <c r="Q1" s="194"/>
      <c r="R1" s="194"/>
      <c r="S1" s="194"/>
      <c r="T1" s="194"/>
    </row>
    <row r="2" spans="1:21" s="22" customFormat="1" ht="49.9" customHeight="1" x14ac:dyDescent="0.3">
      <c r="A2" s="19"/>
      <c r="B2" s="20" t="s">
        <v>8</v>
      </c>
      <c r="C2" s="18" t="s">
        <v>56</v>
      </c>
      <c r="D2" s="18" t="s">
        <v>57</v>
      </c>
      <c r="E2" s="18" t="s">
        <v>58</v>
      </c>
      <c r="F2" s="18" t="s">
        <v>59</v>
      </c>
      <c r="G2" s="18" t="s">
        <v>60</v>
      </c>
      <c r="H2" s="18" t="s">
        <v>61</v>
      </c>
      <c r="I2" s="18" t="s">
        <v>62</v>
      </c>
      <c r="J2" s="18" t="s">
        <v>63</v>
      </c>
      <c r="K2" s="18" t="s">
        <v>64</v>
      </c>
      <c r="L2" s="18" t="s">
        <v>65</v>
      </c>
      <c r="M2" s="18" t="s">
        <v>66</v>
      </c>
      <c r="N2" s="18" t="s">
        <v>67</v>
      </c>
      <c r="O2" s="18" t="s">
        <v>68</v>
      </c>
      <c r="P2" s="21"/>
      <c r="Q2" s="195" t="s">
        <v>80</v>
      </c>
      <c r="R2" s="196"/>
      <c r="S2" s="196"/>
      <c r="T2" s="196"/>
    </row>
    <row r="3" spans="1:21" s="2" customFormat="1" ht="45.75" customHeight="1" x14ac:dyDescent="0.25">
      <c r="A3" s="23"/>
      <c r="B3" s="24" t="s">
        <v>79</v>
      </c>
      <c r="C3" s="25" t="s">
        <v>8</v>
      </c>
      <c r="D3" s="26">
        <v>750</v>
      </c>
      <c r="E3" s="26">
        <v>200</v>
      </c>
      <c r="F3" s="26">
        <v>500</v>
      </c>
      <c r="G3" s="26">
        <v>1500</v>
      </c>
      <c r="H3" s="26">
        <v>1200</v>
      </c>
      <c r="I3" s="26">
        <v>1500</v>
      </c>
      <c r="J3" s="26">
        <v>1500</v>
      </c>
      <c r="K3" s="26">
        <v>1800</v>
      </c>
      <c r="L3" s="26">
        <v>2000</v>
      </c>
      <c r="M3" s="26">
        <v>2000</v>
      </c>
      <c r="N3" s="26">
        <v>2000</v>
      </c>
      <c r="O3" s="26">
        <v>2000</v>
      </c>
      <c r="P3" s="27"/>
      <c r="Q3" s="197">
        <f>SUM(D3:O3)</f>
        <v>16950</v>
      </c>
      <c r="R3" s="198"/>
      <c r="S3" s="198"/>
      <c r="T3" s="198"/>
      <c r="U3" s="5"/>
    </row>
    <row r="4" spans="1:21" s="35" customFormat="1" ht="15" hidden="1" customHeight="1" x14ac:dyDescent="0.3">
      <c r="A4" s="28" t="s">
        <v>7</v>
      </c>
      <c r="B4" s="29" t="s">
        <v>9</v>
      </c>
      <c r="C4" s="30" t="s">
        <v>56</v>
      </c>
      <c r="D4" s="30" t="s">
        <v>57</v>
      </c>
      <c r="E4" s="30" t="s">
        <v>58</v>
      </c>
      <c r="F4" s="30" t="s">
        <v>59</v>
      </c>
      <c r="G4" s="30" t="s">
        <v>60</v>
      </c>
      <c r="H4" s="30" t="s">
        <v>61</v>
      </c>
      <c r="I4" s="30" t="s">
        <v>62</v>
      </c>
      <c r="J4" s="30" t="s">
        <v>63</v>
      </c>
      <c r="K4" s="30" t="s">
        <v>64</v>
      </c>
      <c r="L4" s="30" t="s">
        <v>65</v>
      </c>
      <c r="M4" s="30" t="s">
        <v>66</v>
      </c>
      <c r="N4" s="30" t="s">
        <v>67</v>
      </c>
      <c r="O4" s="30" t="s">
        <v>68</v>
      </c>
      <c r="P4" s="31"/>
      <c r="Q4" s="32"/>
      <c r="R4" s="33"/>
      <c r="S4" s="34"/>
      <c r="T4" s="33"/>
    </row>
    <row r="5" spans="1:21" s="40" customFormat="1" ht="49.9" customHeight="1" x14ac:dyDescent="0.3">
      <c r="A5" s="9"/>
      <c r="B5" s="36" t="s">
        <v>10</v>
      </c>
      <c r="C5" s="37"/>
      <c r="D5" s="38">
        <f t="shared" ref="D5:O5" si="0">D11+D36+D44+D51</f>
        <v>1.1000000000000001</v>
      </c>
      <c r="E5" s="38">
        <f t="shared" si="0"/>
        <v>1.1000000000000001</v>
      </c>
      <c r="F5" s="38">
        <f>F11+F36+F44+F51</f>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201"/>
      <c r="R5" s="202"/>
      <c r="S5" s="202"/>
      <c r="T5" s="202"/>
    </row>
    <row r="6" spans="1:21" s="45" customFormat="1" ht="49.9" customHeight="1" x14ac:dyDescent="0.4">
      <c r="A6" s="41"/>
      <c r="B6" s="42" t="s">
        <v>11</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203"/>
      <c r="R6" s="204"/>
      <c r="S6" s="204"/>
      <c r="T6" s="204"/>
    </row>
    <row r="7" spans="1:21" s="2" customFormat="1" ht="49.9" customHeight="1" x14ac:dyDescent="0.3">
      <c r="A7" s="11"/>
      <c r="B7" s="46" t="s">
        <v>12</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SUM('Kanāla mārketinga budžets'!$D7:$O7)</f>
        <v>300</v>
      </c>
      <c r="R7" s="51"/>
      <c r="S7" s="51"/>
      <c r="T7" s="51"/>
    </row>
    <row r="8" spans="1:21" s="2" customFormat="1" ht="49.9" customHeight="1" x14ac:dyDescent="0.3">
      <c r="A8" s="11"/>
      <c r="B8" s="42" t="s">
        <v>13</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SUM('Kanāla mārketinga budžets'!$D8:$O8)</f>
        <v>16.950000000000003</v>
      </c>
      <c r="R8" s="55"/>
      <c r="S8" s="55"/>
      <c r="T8" s="55"/>
    </row>
    <row r="9" spans="1:21" s="2" customFormat="1" ht="49.9" customHeight="1" x14ac:dyDescent="0.3">
      <c r="A9" s="11"/>
      <c r="B9" s="56" t="s">
        <v>69</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7" customFormat="1" ht="49.9" customHeight="1" x14ac:dyDescent="0.3">
      <c r="A10" s="184"/>
      <c r="B10" s="176" t="s">
        <v>14</v>
      </c>
      <c r="C10" s="18" t="s">
        <v>56</v>
      </c>
      <c r="D10" s="18" t="s">
        <v>57</v>
      </c>
      <c r="E10" s="18" t="s">
        <v>58</v>
      </c>
      <c r="F10" s="18" t="s">
        <v>59</v>
      </c>
      <c r="G10" s="18" t="s">
        <v>60</v>
      </c>
      <c r="H10" s="18" t="s">
        <v>61</v>
      </c>
      <c r="I10" s="18" t="s">
        <v>62</v>
      </c>
      <c r="J10" s="18" t="s">
        <v>63</v>
      </c>
      <c r="K10" s="18" t="s">
        <v>64</v>
      </c>
      <c r="L10" s="18" t="s">
        <v>65</v>
      </c>
      <c r="M10" s="18" t="s">
        <v>66</v>
      </c>
      <c r="N10" s="18" t="s">
        <v>67</v>
      </c>
      <c r="O10" s="18" t="s">
        <v>68</v>
      </c>
      <c r="P10" s="185"/>
      <c r="Q10" s="177"/>
      <c r="R10" s="178"/>
      <c r="S10" s="178"/>
      <c r="T10" s="186"/>
    </row>
    <row r="11" spans="1:21" s="45" customFormat="1" ht="49.9" customHeight="1" x14ac:dyDescent="0.4">
      <c r="A11" s="41"/>
      <c r="B11" s="63" t="s">
        <v>15</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25">
      <c r="A12" s="11"/>
      <c r="B12" s="70" t="s">
        <v>16</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25">
      <c r="A13" s="11"/>
      <c r="B13" s="42" t="s">
        <v>11</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SUM('Kanāla mārketinga budžets'!$D13:$O13)</f>
        <v>19.5</v>
      </c>
      <c r="R13" s="77"/>
      <c r="S13" s="77"/>
      <c r="T13" s="77"/>
    </row>
    <row r="14" spans="1:21" s="2" customFormat="1" ht="49.9" customHeight="1" x14ac:dyDescent="0.25">
      <c r="A14" s="11"/>
      <c r="B14" s="70" t="s">
        <v>17</v>
      </c>
      <c r="C14" s="71"/>
      <c r="D14" s="71">
        <v>25</v>
      </c>
      <c r="E14" s="71">
        <v>10</v>
      </c>
      <c r="F14" s="71">
        <v>25</v>
      </c>
      <c r="G14" s="71">
        <v>10</v>
      </c>
      <c r="H14" s="71">
        <v>25</v>
      </c>
      <c r="I14" s="71">
        <v>10</v>
      </c>
      <c r="J14" s="71">
        <v>25</v>
      </c>
      <c r="K14" s="71">
        <v>10</v>
      </c>
      <c r="L14" s="71">
        <v>25</v>
      </c>
      <c r="M14" s="71">
        <v>10</v>
      </c>
      <c r="N14" s="71">
        <v>25</v>
      </c>
      <c r="O14" s="71">
        <v>10</v>
      </c>
      <c r="P14" s="73"/>
      <c r="Q14" s="78">
        <f>SUM('Kanāla mārketinga budžets'!$D14:$O14)</f>
        <v>210</v>
      </c>
      <c r="R14" s="79"/>
      <c r="S14" s="79"/>
      <c r="T14" s="79"/>
    </row>
    <row r="15" spans="1:21" s="2" customFormat="1" ht="49.9" customHeight="1" x14ac:dyDescent="0.25">
      <c r="A15" s="11"/>
      <c r="B15" s="42" t="s">
        <v>13</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SUM('Kanāla mārketinga budžets'!$D15:$O15)</f>
        <v>2.1629999999999998</v>
      </c>
      <c r="R15" s="77"/>
      <c r="S15" s="77"/>
      <c r="T15" s="77"/>
    </row>
    <row r="16" spans="1:21" s="2" customFormat="1" ht="49.9" customHeight="1" x14ac:dyDescent="0.25">
      <c r="A16" s="11"/>
      <c r="B16" s="70" t="s">
        <v>18</v>
      </c>
      <c r="C16" s="71"/>
      <c r="D16" s="71">
        <v>25</v>
      </c>
      <c r="E16" s="71">
        <v>10</v>
      </c>
      <c r="F16" s="71">
        <v>25</v>
      </c>
      <c r="G16" s="71">
        <v>10</v>
      </c>
      <c r="H16" s="71">
        <v>25</v>
      </c>
      <c r="I16" s="71">
        <v>10</v>
      </c>
      <c r="J16" s="71">
        <v>25</v>
      </c>
      <c r="K16" s="71">
        <v>10</v>
      </c>
      <c r="L16" s="71">
        <v>25</v>
      </c>
      <c r="M16" s="71">
        <v>10</v>
      </c>
      <c r="N16" s="71">
        <v>25</v>
      </c>
      <c r="O16" s="71">
        <v>10</v>
      </c>
      <c r="P16" s="80"/>
      <c r="Q16" s="78">
        <f>SUM('Kanāla mārketinga budžets'!$D16:$O16)</f>
        <v>210</v>
      </c>
      <c r="R16" s="79"/>
      <c r="S16" s="79"/>
      <c r="T16" s="79"/>
    </row>
    <row r="17" spans="1:20" s="4" customFormat="1" ht="49.9" customHeight="1" x14ac:dyDescent="0.3">
      <c r="A17" s="12"/>
      <c r="B17" s="81" t="s">
        <v>70</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5" customFormat="1" ht="49.9" customHeight="1" x14ac:dyDescent="0.25">
      <c r="A18" s="171"/>
      <c r="B18" s="176" t="s">
        <v>19</v>
      </c>
      <c r="C18" s="18" t="s">
        <v>56</v>
      </c>
      <c r="D18" s="18" t="s">
        <v>57</v>
      </c>
      <c r="E18" s="18" t="s">
        <v>58</v>
      </c>
      <c r="F18" s="18" t="s">
        <v>59</v>
      </c>
      <c r="G18" s="18" t="s">
        <v>60</v>
      </c>
      <c r="H18" s="18" t="s">
        <v>61</v>
      </c>
      <c r="I18" s="18" t="s">
        <v>62</v>
      </c>
      <c r="J18" s="18" t="s">
        <v>63</v>
      </c>
      <c r="K18" s="18" t="s">
        <v>64</v>
      </c>
      <c r="L18" s="18" t="s">
        <v>65</v>
      </c>
      <c r="M18" s="18" t="s">
        <v>66</v>
      </c>
      <c r="N18" s="18" t="s">
        <v>67</v>
      </c>
      <c r="O18" s="18" t="s">
        <v>68</v>
      </c>
      <c r="P18" s="181"/>
      <c r="Q18" s="182"/>
      <c r="R18" s="183"/>
      <c r="S18" s="183"/>
      <c r="T18" s="183"/>
    </row>
    <row r="19" spans="1:20" s="2" customFormat="1" ht="49.9" customHeight="1" x14ac:dyDescent="0.25">
      <c r="A19" s="11"/>
      <c r="B19" s="86" t="s">
        <v>20</v>
      </c>
      <c r="C19" s="66"/>
      <c r="D19" s="65">
        <v>0.25</v>
      </c>
      <c r="E19" s="65">
        <v>0.25</v>
      </c>
      <c r="F19" s="65">
        <v>0.25</v>
      </c>
      <c r="G19" s="65">
        <v>0.25</v>
      </c>
      <c r="H19" s="65">
        <v>0.25</v>
      </c>
      <c r="I19" s="65">
        <v>0.25</v>
      </c>
      <c r="J19" s="65">
        <v>0.25</v>
      </c>
      <c r="K19" s="65">
        <v>0.25</v>
      </c>
      <c r="L19" s="65">
        <v>0.25</v>
      </c>
      <c r="M19" s="65">
        <v>0.25</v>
      </c>
      <c r="N19" s="65">
        <v>0.25</v>
      </c>
      <c r="O19" s="65">
        <v>0.25</v>
      </c>
      <c r="P19" s="87"/>
      <c r="Q19" s="88"/>
      <c r="R19" s="89"/>
      <c r="S19" s="37"/>
      <c r="T19" s="89"/>
    </row>
    <row r="20" spans="1:20" s="2" customFormat="1" ht="49.9" customHeight="1" x14ac:dyDescent="0.25">
      <c r="A20" s="11"/>
      <c r="B20" s="42" t="s">
        <v>21</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0">
        <f>SUM('Kanāla mārketinga budžets'!$D20:$O20)</f>
        <v>3</v>
      </c>
      <c r="R20" s="91"/>
      <c r="S20" s="91"/>
      <c r="T20" s="91"/>
    </row>
    <row r="21" spans="1:20" s="2" customFormat="1" ht="49.9" customHeight="1" x14ac:dyDescent="0.25">
      <c r="A21" s="11"/>
      <c r="B21" s="70" t="s">
        <v>22</v>
      </c>
      <c r="C21" s="71"/>
      <c r="D21" s="71">
        <v>500</v>
      </c>
      <c r="E21" s="71"/>
      <c r="F21" s="71"/>
      <c r="G21" s="71"/>
      <c r="H21" s="71"/>
      <c r="I21" s="71"/>
      <c r="J21" s="71"/>
      <c r="K21" s="71"/>
      <c r="L21" s="71"/>
      <c r="M21" s="71"/>
      <c r="N21" s="71"/>
      <c r="O21" s="71"/>
      <c r="P21" s="71"/>
      <c r="Q21" s="92">
        <f>SUM('Kanāla mārketinga budžets'!$D21:$O21)</f>
        <v>500</v>
      </c>
      <c r="R21" s="93"/>
      <c r="S21" s="93"/>
      <c r="T21" s="93"/>
    </row>
    <row r="22" spans="1:20" s="2" customFormat="1" ht="49.9" customHeight="1" x14ac:dyDescent="0.25">
      <c r="A22" s="11"/>
      <c r="B22" s="42" t="s">
        <v>23</v>
      </c>
      <c r="C22" s="43"/>
      <c r="D22" s="43">
        <v>10</v>
      </c>
      <c r="E22" s="43">
        <v>10</v>
      </c>
      <c r="F22" s="43">
        <v>10</v>
      </c>
      <c r="G22" s="43">
        <v>10</v>
      </c>
      <c r="H22" s="43">
        <v>10</v>
      </c>
      <c r="I22" s="43">
        <v>10</v>
      </c>
      <c r="J22" s="43">
        <v>10</v>
      </c>
      <c r="K22" s="43">
        <v>10</v>
      </c>
      <c r="L22" s="43">
        <v>10</v>
      </c>
      <c r="M22" s="43">
        <v>10</v>
      </c>
      <c r="N22" s="43">
        <v>10</v>
      </c>
      <c r="O22" s="43">
        <v>10</v>
      </c>
      <c r="P22" s="53"/>
      <c r="Q22" s="90">
        <f>SUM('Kanāla mārketinga budžets'!$D22:$O22)</f>
        <v>120</v>
      </c>
      <c r="R22" s="91"/>
      <c r="S22" s="91"/>
      <c r="T22" s="91"/>
    </row>
    <row r="23" spans="1:20" s="2" customFormat="1" ht="49.9" customHeight="1" x14ac:dyDescent="0.25">
      <c r="A23" s="11"/>
      <c r="B23" s="70" t="s">
        <v>24</v>
      </c>
      <c r="C23" s="71"/>
      <c r="D23" s="71">
        <v>25</v>
      </c>
      <c r="E23" s="71"/>
      <c r="F23" s="71"/>
      <c r="G23" s="71"/>
      <c r="H23" s="71"/>
      <c r="I23" s="71"/>
      <c r="J23" s="71"/>
      <c r="K23" s="71"/>
      <c r="L23" s="71"/>
      <c r="M23" s="71"/>
      <c r="N23" s="71">
        <v>25</v>
      </c>
      <c r="O23" s="71"/>
      <c r="P23" s="94"/>
      <c r="Q23" s="92">
        <f>SUM('Kanāla mārketinga budžets'!$D23:$O23)</f>
        <v>50</v>
      </c>
      <c r="R23" s="93"/>
      <c r="S23" s="93"/>
      <c r="T23" s="93"/>
    </row>
    <row r="24" spans="1:20" s="2" customFormat="1" ht="49.9" customHeight="1" x14ac:dyDescent="0.25">
      <c r="A24" s="11"/>
      <c r="B24" s="42" t="s">
        <v>25</v>
      </c>
      <c r="C24" s="43"/>
      <c r="D24" s="43"/>
      <c r="E24" s="43">
        <v>100</v>
      </c>
      <c r="F24" s="43"/>
      <c r="G24" s="43">
        <v>100</v>
      </c>
      <c r="H24" s="43"/>
      <c r="I24" s="43">
        <v>100</v>
      </c>
      <c r="J24" s="43"/>
      <c r="K24" s="43">
        <v>100</v>
      </c>
      <c r="L24" s="43"/>
      <c r="M24" s="43">
        <v>100</v>
      </c>
      <c r="N24" s="43"/>
      <c r="O24" s="43">
        <v>100</v>
      </c>
      <c r="P24" s="53"/>
      <c r="Q24" s="90">
        <f>SUM('Kanāla mārketinga budžets'!$D24:$O24)</f>
        <v>600</v>
      </c>
      <c r="R24" s="91"/>
      <c r="S24" s="91"/>
      <c r="T24" s="91"/>
    </row>
    <row r="25" spans="1:20" s="2" customFormat="1" ht="49.9" customHeight="1" x14ac:dyDescent="0.25">
      <c r="A25" s="11"/>
      <c r="B25" s="70" t="s">
        <v>26</v>
      </c>
      <c r="C25" s="71"/>
      <c r="D25" s="71">
        <v>100</v>
      </c>
      <c r="E25" s="71"/>
      <c r="F25" s="71">
        <v>100</v>
      </c>
      <c r="G25" s="71"/>
      <c r="H25" s="71">
        <v>100</v>
      </c>
      <c r="I25" s="71"/>
      <c r="J25" s="71">
        <v>100</v>
      </c>
      <c r="K25" s="71"/>
      <c r="L25" s="71">
        <v>100</v>
      </c>
      <c r="M25" s="71"/>
      <c r="N25" s="71">
        <v>100</v>
      </c>
      <c r="O25" s="71"/>
      <c r="P25" s="94"/>
      <c r="Q25" s="92">
        <f>SUM('Kanāla mārketinga budžets'!$D25:$O25)</f>
        <v>600</v>
      </c>
      <c r="R25" s="93"/>
      <c r="S25" s="93"/>
      <c r="T25" s="93"/>
    </row>
    <row r="26" spans="1:20" s="4" customFormat="1" ht="49.9" customHeight="1" x14ac:dyDescent="0.3">
      <c r="A26" s="12"/>
      <c r="B26" s="42" t="s">
        <v>27</v>
      </c>
      <c r="C26" s="43"/>
      <c r="D26" s="43"/>
      <c r="E26" s="43">
        <v>100</v>
      </c>
      <c r="F26" s="43"/>
      <c r="G26" s="43">
        <v>100</v>
      </c>
      <c r="H26" s="43">
        <v>100</v>
      </c>
      <c r="I26" s="43"/>
      <c r="J26" s="43"/>
      <c r="K26" s="43"/>
      <c r="L26" s="43">
        <v>100</v>
      </c>
      <c r="M26" s="43">
        <v>100</v>
      </c>
      <c r="N26" s="43"/>
      <c r="O26" s="43">
        <v>100</v>
      </c>
      <c r="P26" s="53"/>
      <c r="Q26" s="90">
        <f>SUM('Kanāla mārketinga budžets'!$D26:$O26)</f>
        <v>600</v>
      </c>
      <c r="R26" s="91"/>
      <c r="S26" s="91"/>
      <c r="T26" s="91"/>
    </row>
    <row r="27" spans="1:20" s="4" customFormat="1" ht="49.9" customHeight="1" x14ac:dyDescent="0.3">
      <c r="A27" s="12"/>
      <c r="B27" s="95" t="s">
        <v>71</v>
      </c>
      <c r="C27" s="96"/>
      <c r="D27" s="97">
        <f t="shared" ref="D27:O27" si="9">SUM(D20:D23)</f>
        <v>535.25</v>
      </c>
      <c r="E27" s="97">
        <f t="shared" si="9"/>
        <v>10.25</v>
      </c>
      <c r="F27" s="97">
        <f t="shared" si="9"/>
        <v>10.25</v>
      </c>
      <c r="G27" s="97">
        <f t="shared" si="9"/>
        <v>10.25</v>
      </c>
      <c r="H27" s="97">
        <f t="shared" si="9"/>
        <v>10.25</v>
      </c>
      <c r="I27" s="97">
        <f t="shared" si="9"/>
        <v>10.25</v>
      </c>
      <c r="J27" s="97">
        <f t="shared" si="9"/>
        <v>10.25</v>
      </c>
      <c r="K27" s="97">
        <f t="shared" si="9"/>
        <v>10.25</v>
      </c>
      <c r="L27" s="97">
        <f t="shared" si="9"/>
        <v>10.25</v>
      </c>
      <c r="M27" s="97">
        <f t="shared" si="9"/>
        <v>10.25</v>
      </c>
      <c r="N27" s="97">
        <f t="shared" si="9"/>
        <v>35.25</v>
      </c>
      <c r="O27" s="97">
        <f t="shared" si="9"/>
        <v>10.25</v>
      </c>
      <c r="P27" s="98"/>
      <c r="Q27" s="78">
        <f>SUM(Q20:Q23)</f>
        <v>673</v>
      </c>
      <c r="R27" s="99"/>
      <c r="S27" s="100"/>
      <c r="T27" s="16"/>
    </row>
    <row r="28" spans="1:20" s="175" customFormat="1" ht="49.9" customHeight="1" x14ac:dyDescent="0.25">
      <c r="A28" s="171"/>
      <c r="B28" s="176" t="s">
        <v>28</v>
      </c>
      <c r="C28" s="18" t="s">
        <v>56</v>
      </c>
      <c r="D28" s="18" t="s">
        <v>57</v>
      </c>
      <c r="E28" s="18" t="s">
        <v>58</v>
      </c>
      <c r="F28" s="18" t="s">
        <v>59</v>
      </c>
      <c r="G28" s="18" t="s">
        <v>60</v>
      </c>
      <c r="H28" s="18" t="s">
        <v>61</v>
      </c>
      <c r="I28" s="18" t="s">
        <v>62</v>
      </c>
      <c r="J28" s="18" t="s">
        <v>63</v>
      </c>
      <c r="K28" s="18" t="s">
        <v>64</v>
      </c>
      <c r="L28" s="18" t="s">
        <v>65</v>
      </c>
      <c r="M28" s="18" t="s">
        <v>66</v>
      </c>
      <c r="N28" s="18" t="s">
        <v>67</v>
      </c>
      <c r="O28" s="18" t="s">
        <v>68</v>
      </c>
      <c r="P28" s="18"/>
      <c r="Q28" s="177"/>
      <c r="R28" s="178"/>
      <c r="S28" s="178"/>
      <c r="T28" s="178"/>
    </row>
    <row r="29" spans="1:20" s="2" customFormat="1" ht="49.9" customHeight="1" x14ac:dyDescent="0.25">
      <c r="A29" s="11"/>
      <c r="B29" s="86" t="s">
        <v>29</v>
      </c>
      <c r="C29" s="66"/>
      <c r="D29" s="65"/>
      <c r="E29" s="65"/>
      <c r="F29" s="65"/>
      <c r="G29" s="65"/>
      <c r="H29" s="65"/>
      <c r="I29" s="65"/>
      <c r="J29" s="65"/>
      <c r="K29" s="65"/>
      <c r="L29" s="65"/>
      <c r="M29" s="65"/>
      <c r="N29" s="65"/>
      <c r="O29" s="65"/>
      <c r="P29" s="66"/>
      <c r="Q29" s="67"/>
      <c r="R29" s="68"/>
      <c r="S29" s="68"/>
      <c r="T29" s="68"/>
    </row>
    <row r="30" spans="1:20" s="2" customFormat="1" ht="49.9" customHeight="1" x14ac:dyDescent="0.25">
      <c r="A30" s="11"/>
      <c r="B30" s="70" t="s">
        <v>30</v>
      </c>
      <c r="C30" s="101"/>
      <c r="D30" s="71"/>
      <c r="E30" s="71"/>
      <c r="F30" s="71"/>
      <c r="G30" s="71"/>
      <c r="H30" s="71"/>
      <c r="I30" s="71"/>
      <c r="J30" s="71"/>
      <c r="K30" s="71"/>
      <c r="L30" s="71"/>
      <c r="M30" s="71"/>
      <c r="N30" s="71"/>
      <c r="O30" s="71"/>
      <c r="P30" s="94"/>
      <c r="Q30" s="78">
        <f>SUM('Kanāla mārketinga budžets'!$D30:$O30)</f>
        <v>0</v>
      </c>
      <c r="R30" s="97"/>
      <c r="S30" s="97"/>
      <c r="T30" s="97"/>
    </row>
    <row r="31" spans="1:20" s="4" customFormat="1" ht="49.9" customHeight="1" x14ac:dyDescent="0.3">
      <c r="A31" s="12"/>
      <c r="B31" s="42" t="s">
        <v>31</v>
      </c>
      <c r="C31" s="102"/>
      <c r="D31" s="43">
        <v>1000</v>
      </c>
      <c r="E31" s="43">
        <v>1000</v>
      </c>
      <c r="F31" s="43">
        <v>1000</v>
      </c>
      <c r="G31" s="43">
        <v>1000</v>
      </c>
      <c r="H31" s="43">
        <v>1000</v>
      </c>
      <c r="I31" s="43">
        <v>1000</v>
      </c>
      <c r="J31" s="43">
        <v>1000</v>
      </c>
      <c r="K31" s="43">
        <v>1000</v>
      </c>
      <c r="L31" s="43">
        <v>1000</v>
      </c>
      <c r="M31" s="43">
        <v>1000</v>
      </c>
      <c r="N31" s="43">
        <v>1000</v>
      </c>
      <c r="O31" s="43">
        <v>1000</v>
      </c>
      <c r="P31" s="53"/>
      <c r="Q31" s="54">
        <f>SUM('Kanāla mārketinga budžets'!$D31:$O31)</f>
        <v>12000</v>
      </c>
      <c r="R31" s="83"/>
      <c r="S31" s="83"/>
      <c r="T31" s="83"/>
    </row>
    <row r="32" spans="1:20" s="3" customFormat="1" ht="49.9" customHeight="1" x14ac:dyDescent="0.3">
      <c r="A32" s="12"/>
      <c r="B32" s="70" t="s">
        <v>32</v>
      </c>
      <c r="C32" s="101"/>
      <c r="D32" s="71">
        <v>250</v>
      </c>
      <c r="E32" s="71">
        <v>250</v>
      </c>
      <c r="F32" s="71">
        <v>250</v>
      </c>
      <c r="G32" s="71">
        <v>250</v>
      </c>
      <c r="H32" s="71">
        <v>250</v>
      </c>
      <c r="I32" s="71">
        <v>250</v>
      </c>
      <c r="J32" s="71">
        <v>250</v>
      </c>
      <c r="K32" s="71">
        <v>250</v>
      </c>
      <c r="L32" s="71">
        <v>250</v>
      </c>
      <c r="M32" s="71">
        <v>250</v>
      </c>
      <c r="N32" s="71">
        <v>250</v>
      </c>
      <c r="O32" s="71">
        <v>250</v>
      </c>
      <c r="P32" s="94"/>
      <c r="Q32" s="78">
        <f>SUM('Kanāla mārketinga budžets'!$D32:$O32)</f>
        <v>3000</v>
      </c>
      <c r="R32" s="97"/>
      <c r="S32" s="97"/>
      <c r="T32" s="97"/>
    </row>
    <row r="33" spans="1:20" s="3" customFormat="1" ht="49.9" customHeight="1" x14ac:dyDescent="0.3">
      <c r="A33" s="12"/>
      <c r="B33" s="42" t="s">
        <v>72</v>
      </c>
      <c r="C33" s="102"/>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54">
        <f>SUM(Q30:Q32)</f>
        <v>15000</v>
      </c>
      <c r="R33" s="83"/>
      <c r="S33" s="83"/>
      <c r="T33" s="83"/>
    </row>
    <row r="34" spans="1:20" s="2" customFormat="1" ht="49.9" customHeight="1" x14ac:dyDescent="0.3">
      <c r="A34" s="23"/>
      <c r="B34" s="103" t="s">
        <v>73</v>
      </c>
      <c r="C34" s="104"/>
      <c r="D34" s="105">
        <f>SUM(TiešaisPasts[[#Totals],[1. mēnesis]],InternetaMārketings[[#Totals],[1. mēnesis]],TiešaisMārketings[[#Totals],[1. mēnesis]])</f>
        <v>1839</v>
      </c>
      <c r="E34" s="105">
        <f>SUM(TiešaisPasts[[#Totals],[2. mēnesis]],InternetaMārketings[[#Totals],[2. mēnesis]],TiešaisMārketings[[#Totals],[2. mēnesis]])</f>
        <v>1281.8499999999999</v>
      </c>
      <c r="F34" s="105">
        <f>SUM(TiešaisPasts[[#Totals],[3. mēnesis]],InternetaMārketings[[#Totals],[3. mēnesis]],TiešaisMārketings[[#Totals],[3. mēnesis]])</f>
        <v>1311.9375</v>
      </c>
      <c r="G34" s="105">
        <f>SUM(TiešaisPasts[[#Totals],[4. mēnesis]],InternetaMārketings[[#Totals],[4. mēnesis]],TiešaisMārketings[[#Totals],[4. mēnesis]])</f>
        <v>1282.05</v>
      </c>
      <c r="H34" s="105">
        <f>SUM(TiešaisPasts[[#Totals],[5. mēnesis]],InternetaMārketings[[#Totals],[5. mēnesis]],TiešaisMārketings[[#Totals],[5. mēnesis]])</f>
        <v>1311.9480000000001</v>
      </c>
      <c r="I34" s="105">
        <f>SUM(TiešaisPasts[[#Totals],[6. mēnesis]],InternetaMārketings[[#Totals],[6. mēnesis]],TiešaisMārketings[[#Totals],[6. mēnesis]])</f>
        <v>1281.9375</v>
      </c>
      <c r="J34" s="105">
        <f>SUM(TiešaisPasts[[#Totals],[7. mēnesis]],InternetaMārketings[[#Totals],[7. mēnesis]],TiešaisMārketings[[#Totals],[7. mēnesis]])</f>
        <v>1311.9</v>
      </c>
      <c r="K34" s="105">
        <f>SUM(TiešaisPasts[[#Totals],[8. mēnesis]],InternetaMārketings[[#Totals],[8. mēnesis]],TiešaisMārketings[[#Totals],[8. mēnesis]])</f>
        <v>1281.8399999999999</v>
      </c>
      <c r="L34" s="105">
        <f>SUM(TiešaisPasts[[#Totals],[9. mēnesis]],InternetaMārketings[[#Totals],[9. mēnesis]],TiešaisMārketings[[#Totals],[9. mēnesis]])</f>
        <v>1311.8</v>
      </c>
      <c r="M34" s="105">
        <f>SUM(TiešaisPasts[[#Totals],[10. mēnesis]],InternetaMārketings[[#Totals],[10. mēnesis]],TiešaisMārketings[[#Totals],[10. mēnesis]])</f>
        <v>1281.8</v>
      </c>
      <c r="N34" s="105">
        <f>SUM(TiešaisPasts[[#Totals],[11. mēnesis]],InternetaMārketings[[#Totals],[11. mēnesis]],TiešaisMārketings[[#Totals],[11. mēnesis]])</f>
        <v>1336.8</v>
      </c>
      <c r="O34" s="105">
        <f>SUM(TiešaisPasts[[#Totals],[12. mēnesis]],InternetaMārketings[[#Totals],[12. mēnesis]],TiešaisMārketings[[#Totals],[12. mēnesis]])</f>
        <v>1281.8</v>
      </c>
      <c r="P34" s="106"/>
      <c r="Q34" s="107">
        <f>SUM(Q33,Q27,Q17,Q9)</f>
        <v>16431.613000000001</v>
      </c>
      <c r="R34" s="108"/>
      <c r="S34" s="109"/>
      <c r="T34" s="110"/>
    </row>
    <row r="35" spans="1:20" s="175" customFormat="1" ht="49.9" customHeight="1" x14ac:dyDescent="0.25">
      <c r="A35" s="171"/>
      <c r="B35" s="157" t="s">
        <v>33</v>
      </c>
      <c r="C35" s="166" t="s">
        <v>56</v>
      </c>
      <c r="D35" s="166" t="s">
        <v>57</v>
      </c>
      <c r="E35" s="166" t="s">
        <v>58</v>
      </c>
      <c r="F35" s="166" t="s">
        <v>59</v>
      </c>
      <c r="G35" s="166" t="s">
        <v>60</v>
      </c>
      <c r="H35" s="166" t="s">
        <v>61</v>
      </c>
      <c r="I35" s="166" t="s">
        <v>62</v>
      </c>
      <c r="J35" s="166" t="s">
        <v>63</v>
      </c>
      <c r="K35" s="166" t="s">
        <v>64</v>
      </c>
      <c r="L35" s="166" t="s">
        <v>65</v>
      </c>
      <c r="M35" s="166" t="s">
        <v>66</v>
      </c>
      <c r="N35" s="166" t="s">
        <v>67</v>
      </c>
      <c r="O35" s="166" t="s">
        <v>68</v>
      </c>
      <c r="P35" s="173"/>
      <c r="Q35" s="179"/>
      <c r="R35" s="180"/>
      <c r="S35" s="180"/>
      <c r="T35" s="180"/>
    </row>
    <row r="36" spans="1:20" s="2" customFormat="1" ht="49.9" customHeight="1" x14ac:dyDescent="0.25">
      <c r="A36" s="11"/>
      <c r="B36" s="63" t="s">
        <v>34</v>
      </c>
      <c r="C36" s="64"/>
      <c r="D36" s="65">
        <v>0.1</v>
      </c>
      <c r="E36" s="65">
        <v>0.1</v>
      </c>
      <c r="F36" s="65">
        <v>0.1</v>
      </c>
      <c r="G36" s="65">
        <v>0.1</v>
      </c>
      <c r="H36" s="65">
        <v>0.1</v>
      </c>
      <c r="I36" s="65">
        <v>0.1</v>
      </c>
      <c r="J36" s="65">
        <v>0.1</v>
      </c>
      <c r="K36" s="65">
        <v>0.1</v>
      </c>
      <c r="L36" s="65">
        <v>0.1</v>
      </c>
      <c r="M36" s="65">
        <v>0.1</v>
      </c>
      <c r="N36" s="65">
        <v>0.1</v>
      </c>
      <c r="O36" s="65">
        <v>0.1</v>
      </c>
      <c r="P36" s="111"/>
      <c r="Q36" s="199"/>
      <c r="R36" s="200"/>
      <c r="S36" s="200"/>
      <c r="T36" s="200"/>
    </row>
    <row r="37" spans="1:20" s="2" customFormat="1" ht="49.9" customHeight="1" x14ac:dyDescent="0.25">
      <c r="A37" s="11"/>
      <c r="B37" s="70" t="s">
        <v>35</v>
      </c>
      <c r="C37" s="71"/>
      <c r="D37" s="71">
        <v>50</v>
      </c>
      <c r="E37" s="71">
        <v>50</v>
      </c>
      <c r="F37" s="71">
        <v>50</v>
      </c>
      <c r="G37" s="71">
        <v>50</v>
      </c>
      <c r="H37" s="71">
        <v>50</v>
      </c>
      <c r="I37" s="71">
        <v>50</v>
      </c>
      <c r="J37" s="71">
        <v>50</v>
      </c>
      <c r="K37" s="71">
        <v>50</v>
      </c>
      <c r="L37" s="71">
        <v>50</v>
      </c>
      <c r="M37" s="71">
        <v>50</v>
      </c>
      <c r="N37" s="71">
        <v>50</v>
      </c>
      <c r="O37" s="71">
        <v>50</v>
      </c>
      <c r="P37" s="71"/>
      <c r="Q37" s="190">
        <f>SUM('Kanāla mārketinga budžets'!$D37:$O37)</f>
        <v>600</v>
      </c>
      <c r="R37" s="191"/>
      <c r="S37" s="191"/>
      <c r="T37" s="191"/>
    </row>
    <row r="38" spans="1:20" s="2" customFormat="1" ht="49.9" customHeight="1" x14ac:dyDescent="0.25">
      <c r="A38" s="11"/>
      <c r="B38" s="42" t="s">
        <v>18</v>
      </c>
      <c r="C38" s="43"/>
      <c r="D38" s="53">
        <v>250</v>
      </c>
      <c r="E38" s="53">
        <v>250</v>
      </c>
      <c r="F38" s="53">
        <v>250</v>
      </c>
      <c r="G38" s="53">
        <v>250</v>
      </c>
      <c r="H38" s="53">
        <v>250</v>
      </c>
      <c r="I38" s="53">
        <v>250</v>
      </c>
      <c r="J38" s="53">
        <v>250</v>
      </c>
      <c r="K38" s="53">
        <v>250</v>
      </c>
      <c r="L38" s="53">
        <v>250</v>
      </c>
      <c r="M38" s="53">
        <v>250</v>
      </c>
      <c r="N38" s="53">
        <v>250</v>
      </c>
      <c r="O38" s="53">
        <v>250</v>
      </c>
      <c r="P38" s="53"/>
      <c r="Q38" s="192">
        <f>SUM('Kanāla mārketinga budžets'!$D38:$O38)</f>
        <v>3000</v>
      </c>
      <c r="R38" s="193"/>
      <c r="S38" s="193"/>
      <c r="T38" s="193"/>
    </row>
    <row r="39" spans="1:20" s="3" customFormat="1" ht="49.9" customHeight="1" x14ac:dyDescent="0.3">
      <c r="A39" s="12"/>
      <c r="B39" s="70" t="s">
        <v>36</v>
      </c>
      <c r="C39" s="71"/>
      <c r="D39" s="94">
        <v>600</v>
      </c>
      <c r="E39" s="94">
        <v>600</v>
      </c>
      <c r="F39" s="94">
        <v>600</v>
      </c>
      <c r="G39" s="94">
        <v>600</v>
      </c>
      <c r="H39" s="94">
        <v>600</v>
      </c>
      <c r="I39" s="94">
        <v>600</v>
      </c>
      <c r="J39" s="94">
        <v>600</v>
      </c>
      <c r="K39" s="94">
        <v>600</v>
      </c>
      <c r="L39" s="94">
        <v>600</v>
      </c>
      <c r="M39" s="94">
        <v>600</v>
      </c>
      <c r="N39" s="94">
        <v>600</v>
      </c>
      <c r="O39" s="94">
        <v>600</v>
      </c>
      <c r="P39" s="94"/>
      <c r="Q39" s="190">
        <f>SUM('Kanāla mārketinga budžets'!$D39:$O39)</f>
        <v>7200</v>
      </c>
      <c r="R39" s="191"/>
      <c r="S39" s="191"/>
      <c r="T39" s="191"/>
    </row>
    <row r="40" spans="1:20" s="3" customFormat="1" ht="49.9" customHeight="1" x14ac:dyDescent="0.3">
      <c r="A40" s="12"/>
      <c r="B40" s="42" t="s">
        <v>37</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2"/>
      <c r="Q40" s="192">
        <f>SUM('Kanāla mārketinga budžets'!$D40:$O40)</f>
        <v>169.5</v>
      </c>
      <c r="R40" s="193"/>
      <c r="S40" s="193"/>
      <c r="T40" s="193"/>
    </row>
    <row r="41" spans="1:20" s="45" customFormat="1" ht="49.9" customHeight="1" x14ac:dyDescent="0.4">
      <c r="A41" s="41"/>
      <c r="B41" s="70" t="s">
        <v>38</v>
      </c>
      <c r="C41" s="113">
        <v>0.1</v>
      </c>
      <c r="D41" s="94">
        <f t="shared" ref="D41:O41" si="12">D3*D36*$C$41</f>
        <v>7.5</v>
      </c>
      <c r="E41" s="94">
        <f t="shared" si="12"/>
        <v>2</v>
      </c>
      <c r="F41" s="94">
        <f t="shared" si="12"/>
        <v>5</v>
      </c>
      <c r="G41" s="94">
        <f t="shared" si="12"/>
        <v>15</v>
      </c>
      <c r="H41" s="94">
        <f t="shared" si="12"/>
        <v>12</v>
      </c>
      <c r="I41" s="94">
        <f t="shared" si="12"/>
        <v>15</v>
      </c>
      <c r="J41" s="94">
        <f t="shared" si="12"/>
        <v>15</v>
      </c>
      <c r="K41" s="94">
        <f t="shared" si="12"/>
        <v>18</v>
      </c>
      <c r="L41" s="94">
        <f t="shared" si="12"/>
        <v>20</v>
      </c>
      <c r="M41" s="94">
        <f t="shared" si="12"/>
        <v>20</v>
      </c>
      <c r="N41" s="94">
        <f t="shared" si="12"/>
        <v>20</v>
      </c>
      <c r="O41" s="94">
        <f t="shared" si="12"/>
        <v>20</v>
      </c>
      <c r="P41" s="71"/>
      <c r="Q41" s="190">
        <f>SUM('Kanāla mārketinga budžets'!$D41:$O41)</f>
        <v>169.5</v>
      </c>
      <c r="R41" s="191"/>
      <c r="S41" s="191"/>
      <c r="T41" s="191"/>
    </row>
    <row r="42" spans="1:20" s="2" customFormat="1" ht="49.9" customHeight="1" x14ac:dyDescent="0.3">
      <c r="A42" s="11"/>
      <c r="B42" s="81" t="s">
        <v>74</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4"/>
      <c r="Q42" s="188">
        <f>SUM(Q37:Q41)</f>
        <v>11139</v>
      </c>
      <c r="R42" s="189"/>
      <c r="S42" s="43"/>
      <c r="T42" s="17"/>
    </row>
    <row r="43" spans="1:20" s="175" customFormat="1" ht="49.9" customHeight="1" x14ac:dyDescent="0.25">
      <c r="A43" s="171"/>
      <c r="B43" s="176" t="s">
        <v>39</v>
      </c>
      <c r="C43" s="18" t="s">
        <v>56</v>
      </c>
      <c r="D43" s="18" t="s">
        <v>57</v>
      </c>
      <c r="E43" s="18" t="s">
        <v>58</v>
      </c>
      <c r="F43" s="18" t="s">
        <v>59</v>
      </c>
      <c r="G43" s="18" t="s">
        <v>60</v>
      </c>
      <c r="H43" s="18" t="s">
        <v>61</v>
      </c>
      <c r="I43" s="18" t="s">
        <v>62</v>
      </c>
      <c r="J43" s="18" t="s">
        <v>63</v>
      </c>
      <c r="K43" s="18" t="s">
        <v>64</v>
      </c>
      <c r="L43" s="18" t="s">
        <v>65</v>
      </c>
      <c r="M43" s="18" t="s">
        <v>66</v>
      </c>
      <c r="N43" s="18" t="s">
        <v>67</v>
      </c>
      <c r="O43" s="18" t="s">
        <v>68</v>
      </c>
      <c r="P43" s="18"/>
      <c r="Q43" s="177"/>
      <c r="R43" s="178"/>
      <c r="S43" s="178"/>
      <c r="T43" s="178"/>
    </row>
    <row r="44" spans="1:20" s="2" customFormat="1" ht="49.9" customHeight="1" x14ac:dyDescent="0.25">
      <c r="A44" s="11"/>
      <c r="B44" s="63" t="s">
        <v>40</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3">
      <c r="A45" s="12"/>
      <c r="B45" s="70" t="s">
        <v>35</v>
      </c>
      <c r="C45" s="71"/>
      <c r="D45" s="71">
        <v>50</v>
      </c>
      <c r="E45" s="71">
        <v>50</v>
      </c>
      <c r="F45" s="71">
        <v>50</v>
      </c>
      <c r="G45" s="71">
        <v>50</v>
      </c>
      <c r="H45" s="71">
        <v>50</v>
      </c>
      <c r="I45" s="71">
        <v>50</v>
      </c>
      <c r="J45" s="71">
        <v>50</v>
      </c>
      <c r="K45" s="71">
        <v>50</v>
      </c>
      <c r="L45" s="71">
        <v>50</v>
      </c>
      <c r="M45" s="71">
        <v>50</v>
      </c>
      <c r="N45" s="71">
        <v>50</v>
      </c>
      <c r="O45" s="71">
        <v>50</v>
      </c>
      <c r="P45" s="94"/>
      <c r="Q45" s="78">
        <f>SUM('Kanāla mārketinga budžets'!$D45:$O45)</f>
        <v>600</v>
      </c>
      <c r="R45" s="117"/>
      <c r="S45" s="118"/>
      <c r="T45" s="119"/>
    </row>
    <row r="46" spans="1:20" s="3" customFormat="1" ht="49.9" customHeight="1" x14ac:dyDescent="0.3">
      <c r="A46" s="12"/>
      <c r="B46" s="42" t="s">
        <v>18</v>
      </c>
      <c r="C46" s="43"/>
      <c r="D46" s="53">
        <v>250</v>
      </c>
      <c r="E46" s="53">
        <v>250</v>
      </c>
      <c r="F46" s="53">
        <v>250</v>
      </c>
      <c r="G46" s="53">
        <v>250</v>
      </c>
      <c r="H46" s="53">
        <v>250</v>
      </c>
      <c r="I46" s="53">
        <v>250</v>
      </c>
      <c r="J46" s="53">
        <v>250</v>
      </c>
      <c r="K46" s="53">
        <v>250</v>
      </c>
      <c r="L46" s="53">
        <v>250</v>
      </c>
      <c r="M46" s="53">
        <v>250</v>
      </c>
      <c r="N46" s="53">
        <v>250</v>
      </c>
      <c r="O46" s="53">
        <v>250</v>
      </c>
      <c r="P46" s="112"/>
      <c r="Q46" s="54">
        <f>SUM(Dstributors[[#This Row],[1. mēnesis]:[12. mēnesis]])</f>
        <v>3000</v>
      </c>
      <c r="R46" s="114"/>
      <c r="S46" s="120"/>
      <c r="T46" s="121"/>
    </row>
    <row r="47" spans="1:20" s="45" customFormat="1" ht="49.9" customHeight="1" x14ac:dyDescent="0.4">
      <c r="A47" s="41"/>
      <c r="B47" s="70" t="s">
        <v>36</v>
      </c>
      <c r="C47" s="71"/>
      <c r="D47" s="94">
        <v>600</v>
      </c>
      <c r="E47" s="94">
        <v>600</v>
      </c>
      <c r="F47" s="94">
        <v>600</v>
      </c>
      <c r="G47" s="94">
        <v>600</v>
      </c>
      <c r="H47" s="94">
        <v>600</v>
      </c>
      <c r="I47" s="94">
        <v>600</v>
      </c>
      <c r="J47" s="94">
        <v>600</v>
      </c>
      <c r="K47" s="94">
        <v>600</v>
      </c>
      <c r="L47" s="94">
        <v>600</v>
      </c>
      <c r="M47" s="94">
        <v>600</v>
      </c>
      <c r="N47" s="94">
        <v>600</v>
      </c>
      <c r="O47" s="94">
        <v>600</v>
      </c>
      <c r="P47" s="71"/>
      <c r="Q47" s="78">
        <f>SUM(Dstributors[[#This Row],[1. mēnesis]:[12. mēnesis]])</f>
        <v>7200</v>
      </c>
      <c r="R47" s="117"/>
      <c r="S47" s="118"/>
      <c r="T47" s="119"/>
    </row>
    <row r="48" spans="1:20" s="2" customFormat="1" ht="49.9" customHeight="1" x14ac:dyDescent="0.25">
      <c r="A48" s="11"/>
      <c r="B48" s="42" t="s">
        <v>41</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54">
        <f>SUM(Dstributors[[#This Row],[1. mēnesis]:[12. mēnesis]])</f>
        <v>666.75</v>
      </c>
      <c r="R48" s="122"/>
      <c r="S48" s="123"/>
      <c r="T48" s="124"/>
    </row>
    <row r="49" spans="1:20" s="2" customFormat="1" ht="49.9" customHeight="1" x14ac:dyDescent="0.25">
      <c r="A49" s="11"/>
      <c r="B49" s="125" t="s">
        <v>75</v>
      </c>
      <c r="C49" s="126"/>
      <c r="D49" s="127">
        <f>SUM(D45:D48)</f>
        <v>900</v>
      </c>
      <c r="E49" s="127">
        <f t="shared" ref="E49:O49" si="15">SUM(E45:E48)</f>
        <v>900</v>
      </c>
      <c r="F49" s="127">
        <f t="shared" si="15"/>
        <v>900</v>
      </c>
      <c r="G49" s="127">
        <f t="shared" si="15"/>
        <v>900</v>
      </c>
      <c r="H49" s="127">
        <f t="shared" si="15"/>
        <v>900</v>
      </c>
      <c r="I49" s="127">
        <f t="shared" si="15"/>
        <v>933.75</v>
      </c>
      <c r="J49" s="127">
        <f t="shared" si="15"/>
        <v>945</v>
      </c>
      <c r="K49" s="127">
        <f t="shared" si="15"/>
        <v>1008</v>
      </c>
      <c r="L49" s="127">
        <f t="shared" si="15"/>
        <v>1020</v>
      </c>
      <c r="M49" s="127">
        <f t="shared" si="15"/>
        <v>1020</v>
      </c>
      <c r="N49" s="127">
        <f t="shared" si="15"/>
        <v>1020</v>
      </c>
      <c r="O49" s="127">
        <f t="shared" si="15"/>
        <v>1020</v>
      </c>
      <c r="P49" s="128"/>
      <c r="Q49" s="129">
        <f>SUM(Q45:Q48)</f>
        <v>11466.75</v>
      </c>
      <c r="R49" s="130"/>
      <c r="S49" s="131"/>
      <c r="T49" s="132"/>
    </row>
    <row r="50" spans="1:20" s="175" customFormat="1" ht="49.9" customHeight="1" x14ac:dyDescent="0.25">
      <c r="A50" s="171"/>
      <c r="B50" s="157" t="s">
        <v>42</v>
      </c>
      <c r="C50" s="166" t="s">
        <v>56</v>
      </c>
      <c r="D50" s="166" t="s">
        <v>57</v>
      </c>
      <c r="E50" s="166" t="s">
        <v>58</v>
      </c>
      <c r="F50" s="166" t="s">
        <v>59</v>
      </c>
      <c r="G50" s="166" t="s">
        <v>60</v>
      </c>
      <c r="H50" s="166" t="s">
        <v>61</v>
      </c>
      <c r="I50" s="166" t="s">
        <v>62</v>
      </c>
      <c r="J50" s="166" t="s">
        <v>63</v>
      </c>
      <c r="K50" s="166" t="s">
        <v>64</v>
      </c>
      <c r="L50" s="166" t="s">
        <v>65</v>
      </c>
      <c r="M50" s="166" t="s">
        <v>66</v>
      </c>
      <c r="N50" s="166" t="s">
        <v>67</v>
      </c>
      <c r="O50" s="166" t="s">
        <v>68</v>
      </c>
      <c r="P50" s="173"/>
      <c r="Q50" s="174"/>
      <c r="R50" s="173"/>
      <c r="S50" s="173"/>
      <c r="T50" s="173"/>
    </row>
    <row r="51" spans="1:20" s="3" customFormat="1" ht="49.9" customHeight="1" x14ac:dyDescent="0.3">
      <c r="A51" s="12"/>
      <c r="B51" s="63" t="s">
        <v>43</v>
      </c>
      <c r="C51" s="64"/>
      <c r="D51" s="65">
        <v>0</v>
      </c>
      <c r="E51" s="65">
        <v>0</v>
      </c>
      <c r="F51" s="65">
        <v>0.25</v>
      </c>
      <c r="G51" s="65">
        <v>0.6</v>
      </c>
      <c r="H51" s="65">
        <v>0.67</v>
      </c>
      <c r="I51" s="65">
        <v>0.6</v>
      </c>
      <c r="J51" s="65">
        <v>0.6</v>
      </c>
      <c r="K51" s="65">
        <v>0.5</v>
      </c>
      <c r="L51" s="65">
        <v>0.3</v>
      </c>
      <c r="M51" s="65">
        <v>0.3</v>
      </c>
      <c r="N51" s="65">
        <v>0.3</v>
      </c>
      <c r="O51" s="65">
        <v>0.3</v>
      </c>
      <c r="P51" s="133"/>
      <c r="Q51" s="134"/>
      <c r="R51" s="135"/>
      <c r="S51" s="135"/>
      <c r="T51" s="135"/>
    </row>
    <row r="52" spans="1:20" s="3" customFormat="1" ht="49.9" customHeight="1" x14ac:dyDescent="0.3">
      <c r="A52" s="12"/>
      <c r="B52" s="70" t="s">
        <v>35</v>
      </c>
      <c r="C52" s="71"/>
      <c r="D52" s="71">
        <v>50</v>
      </c>
      <c r="E52" s="71">
        <v>50</v>
      </c>
      <c r="F52" s="71">
        <v>50</v>
      </c>
      <c r="G52" s="71">
        <v>50</v>
      </c>
      <c r="H52" s="71">
        <v>50</v>
      </c>
      <c r="I52" s="71">
        <v>50</v>
      </c>
      <c r="J52" s="71">
        <v>50</v>
      </c>
      <c r="K52" s="71">
        <v>50</v>
      </c>
      <c r="L52" s="71">
        <v>50</v>
      </c>
      <c r="M52" s="71">
        <v>50</v>
      </c>
      <c r="N52" s="71">
        <v>50</v>
      </c>
      <c r="O52" s="71">
        <v>50</v>
      </c>
      <c r="P52" s="136"/>
      <c r="Q52" s="137"/>
      <c r="R52" s="138"/>
      <c r="S52" s="138"/>
      <c r="T52" s="138"/>
    </row>
    <row r="53" spans="1:20" s="45" customFormat="1" ht="49.9" customHeight="1" x14ac:dyDescent="0.4">
      <c r="A53" s="41"/>
      <c r="B53" s="42" t="s">
        <v>18</v>
      </c>
      <c r="C53" s="43"/>
      <c r="D53" s="53">
        <v>250</v>
      </c>
      <c r="E53" s="53">
        <v>250</v>
      </c>
      <c r="F53" s="53">
        <v>250</v>
      </c>
      <c r="G53" s="53">
        <v>250</v>
      </c>
      <c r="H53" s="53">
        <v>250</v>
      </c>
      <c r="I53" s="53">
        <v>250</v>
      </c>
      <c r="J53" s="53">
        <v>250</v>
      </c>
      <c r="K53" s="53">
        <v>250</v>
      </c>
      <c r="L53" s="53">
        <v>250</v>
      </c>
      <c r="M53" s="53">
        <v>250</v>
      </c>
      <c r="N53" s="53">
        <v>250</v>
      </c>
      <c r="O53" s="53">
        <v>250</v>
      </c>
      <c r="P53" s="43"/>
      <c r="Q53" s="54">
        <f>SUM('Kanāla mārketinga budžets'!$D52:$O52)</f>
        <v>600</v>
      </c>
      <c r="R53" s="139"/>
      <c r="S53" s="139"/>
      <c r="T53" s="139"/>
    </row>
    <row r="54" spans="1:20" s="2" customFormat="1" ht="49.9" customHeight="1" x14ac:dyDescent="0.25">
      <c r="A54" s="11"/>
      <c r="B54" s="70" t="s">
        <v>36</v>
      </c>
      <c r="C54" s="71"/>
      <c r="D54" s="94">
        <v>600</v>
      </c>
      <c r="E54" s="94">
        <v>600</v>
      </c>
      <c r="F54" s="94">
        <v>600</v>
      </c>
      <c r="G54" s="94">
        <v>600</v>
      </c>
      <c r="H54" s="94">
        <v>600</v>
      </c>
      <c r="I54" s="94">
        <v>600</v>
      </c>
      <c r="J54" s="94">
        <v>600</v>
      </c>
      <c r="K54" s="94">
        <v>600</v>
      </c>
      <c r="L54" s="94">
        <v>600</v>
      </c>
      <c r="M54" s="94">
        <v>600</v>
      </c>
      <c r="N54" s="94">
        <v>600</v>
      </c>
      <c r="O54" s="94">
        <v>600</v>
      </c>
      <c r="P54" s="94"/>
      <c r="Q54" s="78">
        <f>SUM('Kanāla mārketinga budžets'!$D53:$O53)</f>
        <v>3000</v>
      </c>
      <c r="R54" s="140"/>
      <c r="S54" s="140"/>
      <c r="T54" s="140"/>
    </row>
    <row r="55" spans="1:20" s="2" customFormat="1" ht="49.9" customHeight="1" x14ac:dyDescent="0.25">
      <c r="A55" s="11"/>
      <c r="B55" s="42" t="s">
        <v>44</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SUM('Kanāla mārketinga budžets'!$D55:$O55)</f>
        <v>692.9</v>
      </c>
      <c r="R55" s="139"/>
      <c r="S55" s="139"/>
      <c r="T55" s="139"/>
    </row>
    <row r="56" spans="1:20" s="2" customFormat="1" ht="49.9" customHeight="1" x14ac:dyDescent="0.3">
      <c r="A56" s="11"/>
      <c r="B56" s="95" t="s">
        <v>76</v>
      </c>
      <c r="C56" s="96"/>
      <c r="D56" s="97">
        <f>SUM(D52:D55)</f>
        <v>900</v>
      </c>
      <c r="E56" s="97">
        <f t="shared" ref="E56:O56" si="17">SUM(E52:E55)</f>
        <v>900</v>
      </c>
      <c r="F56" s="97">
        <f t="shared" si="17"/>
        <v>912.5</v>
      </c>
      <c r="G56" s="97">
        <f t="shared" si="17"/>
        <v>990</v>
      </c>
      <c r="H56" s="97">
        <f t="shared" si="17"/>
        <v>980.4</v>
      </c>
      <c r="I56" s="97">
        <f t="shared" si="17"/>
        <v>990</v>
      </c>
      <c r="J56" s="97">
        <f t="shared" si="17"/>
        <v>990</v>
      </c>
      <c r="K56" s="97">
        <f t="shared" si="17"/>
        <v>990</v>
      </c>
      <c r="L56" s="97">
        <f t="shared" si="17"/>
        <v>960</v>
      </c>
      <c r="M56" s="97">
        <f t="shared" si="17"/>
        <v>960</v>
      </c>
      <c r="N56" s="97">
        <f t="shared" si="17"/>
        <v>960</v>
      </c>
      <c r="O56" s="97">
        <f t="shared" si="17"/>
        <v>960</v>
      </c>
      <c r="P56" s="94"/>
      <c r="Q56" s="78">
        <f>SUM(Q53:Q55)</f>
        <v>4292.8999999999996</v>
      </c>
      <c r="R56" s="141"/>
      <c r="S56" s="71"/>
      <c r="T56" s="142"/>
    </row>
    <row r="57" spans="1:20" s="170" customFormat="1" ht="49.9" customHeight="1" x14ac:dyDescent="0.3">
      <c r="A57" s="171"/>
      <c r="B57" s="157" t="s">
        <v>45</v>
      </c>
      <c r="C57" s="166" t="s">
        <v>56</v>
      </c>
      <c r="D57" s="166" t="s">
        <v>57</v>
      </c>
      <c r="E57" s="166" t="s">
        <v>58</v>
      </c>
      <c r="F57" s="166" t="s">
        <v>59</v>
      </c>
      <c r="G57" s="166" t="s">
        <v>60</v>
      </c>
      <c r="H57" s="166" t="s">
        <v>61</v>
      </c>
      <c r="I57" s="166" t="s">
        <v>62</v>
      </c>
      <c r="J57" s="166" t="s">
        <v>63</v>
      </c>
      <c r="K57" s="166" t="s">
        <v>64</v>
      </c>
      <c r="L57" s="166" t="s">
        <v>65</v>
      </c>
      <c r="M57" s="166" t="s">
        <v>66</v>
      </c>
      <c r="N57" s="166" t="s">
        <v>67</v>
      </c>
      <c r="O57" s="166" t="s">
        <v>68</v>
      </c>
      <c r="P57" s="172"/>
      <c r="Q57" s="168"/>
      <c r="R57" s="169"/>
      <c r="S57" s="169"/>
      <c r="T57" s="169"/>
    </row>
    <row r="58" spans="1:20" s="45" customFormat="1" ht="49.9" customHeight="1" x14ac:dyDescent="0.4">
      <c r="A58" s="41"/>
      <c r="B58" s="63" t="s">
        <v>46</v>
      </c>
      <c r="C58" s="143"/>
      <c r="D58" s="65"/>
      <c r="E58" s="65"/>
      <c r="F58" s="65"/>
      <c r="G58" s="65"/>
      <c r="H58" s="65"/>
      <c r="I58" s="65"/>
      <c r="J58" s="65"/>
      <c r="K58" s="65"/>
      <c r="L58" s="65"/>
      <c r="M58" s="65"/>
      <c r="N58" s="65"/>
      <c r="O58" s="65"/>
      <c r="P58" s="144"/>
      <c r="Q58" s="67"/>
      <c r="R58" s="68"/>
      <c r="S58" s="68"/>
      <c r="T58" s="68"/>
    </row>
    <row r="59" spans="1:20" s="2" customFormat="1" ht="49.9" customHeight="1" x14ac:dyDescent="0.25">
      <c r="A59" s="11"/>
      <c r="B59" s="70" t="s">
        <v>47</v>
      </c>
      <c r="C59" s="101"/>
      <c r="D59" s="71">
        <v>50</v>
      </c>
      <c r="E59" s="71">
        <v>50</v>
      </c>
      <c r="F59" s="71">
        <v>50</v>
      </c>
      <c r="G59" s="71">
        <v>50</v>
      </c>
      <c r="H59" s="71">
        <v>50</v>
      </c>
      <c r="I59" s="71">
        <v>50</v>
      </c>
      <c r="J59" s="71">
        <v>50</v>
      </c>
      <c r="K59" s="71">
        <v>50</v>
      </c>
      <c r="L59" s="71">
        <v>50</v>
      </c>
      <c r="M59" s="71">
        <v>50</v>
      </c>
      <c r="N59" s="71">
        <v>50</v>
      </c>
      <c r="O59" s="71">
        <v>50</v>
      </c>
      <c r="P59" s="94"/>
      <c r="Q59" s="78">
        <f>SUM('Kanāla mārketinga budžets'!$D59:$O59)</f>
        <v>600</v>
      </c>
      <c r="R59" s="97"/>
      <c r="S59" s="145"/>
      <c r="T59" s="145"/>
    </row>
    <row r="60" spans="1:20" s="2" customFormat="1" ht="49.9" customHeight="1" x14ac:dyDescent="0.25">
      <c r="A60" s="11"/>
      <c r="B60" s="42" t="s">
        <v>48</v>
      </c>
      <c r="C60" s="102"/>
      <c r="D60" s="53">
        <v>250</v>
      </c>
      <c r="E60" s="53">
        <v>250</v>
      </c>
      <c r="F60" s="53">
        <v>250</v>
      </c>
      <c r="G60" s="53">
        <v>250</v>
      </c>
      <c r="H60" s="53">
        <v>250</v>
      </c>
      <c r="I60" s="53">
        <v>250</v>
      </c>
      <c r="J60" s="53">
        <v>250</v>
      </c>
      <c r="K60" s="53">
        <v>250</v>
      </c>
      <c r="L60" s="53">
        <v>250</v>
      </c>
      <c r="M60" s="53">
        <v>250</v>
      </c>
      <c r="N60" s="53">
        <v>250</v>
      </c>
      <c r="O60" s="53">
        <v>250</v>
      </c>
      <c r="P60" s="43"/>
      <c r="Q60" s="54">
        <f>SUM('Kanāla mārketinga budžets'!$D60:$O60)</f>
        <v>3000</v>
      </c>
      <c r="R60" s="83"/>
      <c r="S60" s="146"/>
      <c r="T60" s="146"/>
    </row>
    <row r="61" spans="1:20" s="2" customFormat="1" ht="49.9" customHeight="1" x14ac:dyDescent="0.25">
      <c r="A61" s="11"/>
      <c r="B61" s="70" t="s">
        <v>49</v>
      </c>
      <c r="C61" s="101"/>
      <c r="D61" s="71">
        <v>600</v>
      </c>
      <c r="E61" s="71">
        <v>600</v>
      </c>
      <c r="F61" s="71">
        <v>600</v>
      </c>
      <c r="G61" s="71">
        <v>600</v>
      </c>
      <c r="H61" s="71">
        <v>600</v>
      </c>
      <c r="I61" s="71">
        <v>600</v>
      </c>
      <c r="J61" s="71">
        <v>600</v>
      </c>
      <c r="K61" s="71">
        <v>600</v>
      </c>
      <c r="L61" s="71">
        <v>600</v>
      </c>
      <c r="M61" s="71">
        <v>600</v>
      </c>
      <c r="N61" s="71">
        <v>600</v>
      </c>
      <c r="O61" s="71">
        <v>600</v>
      </c>
      <c r="P61" s="94"/>
      <c r="Q61" s="78">
        <f>SUM('Kanāla mārketinga budžets'!$D61:$O61)</f>
        <v>7200</v>
      </c>
      <c r="R61" s="97"/>
      <c r="S61" s="145"/>
      <c r="T61" s="145"/>
    </row>
    <row r="62" spans="1:20" s="3" customFormat="1" ht="49.9" customHeight="1" x14ac:dyDescent="0.3">
      <c r="A62" s="12"/>
      <c r="B62" s="81" t="s">
        <v>77</v>
      </c>
      <c r="C62" s="147"/>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8"/>
      <c r="Q62" s="115">
        <f>SUM(Q59:Q61)</f>
        <v>10800</v>
      </c>
      <c r="R62" s="116"/>
      <c r="S62" s="43"/>
      <c r="T62" s="149"/>
    </row>
    <row r="63" spans="1:20" s="170" customFormat="1" ht="49.9" customHeight="1" x14ac:dyDescent="0.3">
      <c r="A63" s="165"/>
      <c r="B63" s="157" t="s">
        <v>50</v>
      </c>
      <c r="C63" s="166" t="s">
        <v>56</v>
      </c>
      <c r="D63" s="166" t="s">
        <v>57</v>
      </c>
      <c r="E63" s="166" t="s">
        <v>58</v>
      </c>
      <c r="F63" s="166" t="s">
        <v>59</v>
      </c>
      <c r="G63" s="166" t="s">
        <v>60</v>
      </c>
      <c r="H63" s="166" t="s">
        <v>61</v>
      </c>
      <c r="I63" s="166" t="s">
        <v>62</v>
      </c>
      <c r="J63" s="166" t="s">
        <v>63</v>
      </c>
      <c r="K63" s="166" t="s">
        <v>64</v>
      </c>
      <c r="L63" s="166" t="s">
        <v>65</v>
      </c>
      <c r="M63" s="166" t="s">
        <v>66</v>
      </c>
      <c r="N63" s="166" t="s">
        <v>67</v>
      </c>
      <c r="O63" s="166" t="s">
        <v>68</v>
      </c>
      <c r="P63" s="167"/>
      <c r="Q63" s="168"/>
      <c r="R63" s="169"/>
      <c r="S63" s="169"/>
      <c r="T63" s="169"/>
    </row>
    <row r="64" spans="1:20" ht="49.9" customHeight="1" x14ac:dyDescent="0.3">
      <c r="B64" s="63" t="s">
        <v>51</v>
      </c>
      <c r="C64" s="64"/>
      <c r="D64" s="65"/>
      <c r="E64" s="65"/>
      <c r="F64" s="65"/>
      <c r="G64" s="65"/>
      <c r="H64" s="65"/>
      <c r="I64" s="65"/>
      <c r="J64" s="65"/>
      <c r="K64" s="65"/>
      <c r="L64" s="65"/>
      <c r="M64" s="65"/>
      <c r="N64" s="65"/>
      <c r="O64" s="65"/>
      <c r="P64" s="144"/>
      <c r="Q64" s="67"/>
      <c r="R64" s="68"/>
      <c r="S64" s="68"/>
      <c r="T64" s="68"/>
    </row>
    <row r="65" spans="1:20" ht="49.9" customHeight="1" x14ac:dyDescent="0.3">
      <c r="B65" s="70" t="s">
        <v>52</v>
      </c>
      <c r="C65" s="101"/>
      <c r="D65" s="71">
        <v>50</v>
      </c>
      <c r="E65" s="71">
        <v>50</v>
      </c>
      <c r="F65" s="71">
        <v>50</v>
      </c>
      <c r="G65" s="71">
        <v>50</v>
      </c>
      <c r="H65" s="71">
        <v>50</v>
      </c>
      <c r="I65" s="71">
        <v>50</v>
      </c>
      <c r="J65" s="71">
        <v>50</v>
      </c>
      <c r="K65" s="71">
        <v>50</v>
      </c>
      <c r="L65" s="71">
        <v>50</v>
      </c>
      <c r="M65" s="71">
        <v>50</v>
      </c>
      <c r="N65" s="71">
        <v>50</v>
      </c>
      <c r="O65" s="71">
        <v>50</v>
      </c>
      <c r="P65" s="71"/>
      <c r="Q65" s="78">
        <f>SUM('Kanāla mārketinga budžets'!$D65:$O65)</f>
        <v>600</v>
      </c>
      <c r="R65" s="97"/>
      <c r="S65" s="150"/>
      <c r="T65" s="93"/>
    </row>
    <row r="66" spans="1:20" ht="49.9" customHeight="1" x14ac:dyDescent="0.3">
      <c r="B66" s="42" t="s">
        <v>53</v>
      </c>
      <c r="C66" s="102"/>
      <c r="D66" s="53">
        <v>250</v>
      </c>
      <c r="E66" s="53">
        <v>250</v>
      </c>
      <c r="F66" s="53">
        <v>250</v>
      </c>
      <c r="G66" s="53">
        <v>250</v>
      </c>
      <c r="H66" s="53">
        <v>250</v>
      </c>
      <c r="I66" s="53">
        <v>250</v>
      </c>
      <c r="J66" s="53">
        <v>250</v>
      </c>
      <c r="K66" s="53">
        <v>250</v>
      </c>
      <c r="L66" s="53">
        <v>250</v>
      </c>
      <c r="M66" s="53">
        <v>250</v>
      </c>
      <c r="N66" s="53">
        <v>250</v>
      </c>
      <c r="O66" s="53">
        <v>250</v>
      </c>
      <c r="P66" s="43"/>
      <c r="Q66" s="54">
        <f>SUM('Kanāla mārketinga budžets'!$D66:$O66)</f>
        <v>3000</v>
      </c>
      <c r="R66" s="83"/>
      <c r="S66" s="151"/>
      <c r="T66" s="91"/>
    </row>
    <row r="67" spans="1:20" ht="49.9" customHeight="1" x14ac:dyDescent="0.3">
      <c r="B67" s="70" t="s">
        <v>54</v>
      </c>
      <c r="C67" s="101"/>
      <c r="D67" s="71">
        <v>600</v>
      </c>
      <c r="E67" s="71">
        <v>600</v>
      </c>
      <c r="F67" s="71">
        <v>600</v>
      </c>
      <c r="G67" s="71">
        <v>600</v>
      </c>
      <c r="H67" s="71">
        <v>600</v>
      </c>
      <c r="I67" s="71">
        <v>600</v>
      </c>
      <c r="J67" s="71">
        <v>600</v>
      </c>
      <c r="K67" s="71">
        <v>600</v>
      </c>
      <c r="L67" s="71">
        <v>600</v>
      </c>
      <c r="M67" s="71">
        <v>600</v>
      </c>
      <c r="N67" s="71">
        <v>600</v>
      </c>
      <c r="O67" s="71">
        <v>600</v>
      </c>
      <c r="P67" s="71"/>
      <c r="Q67" s="78">
        <f>SUM('Kanāla mārketinga budžets'!$D67:$O67)</f>
        <v>7200</v>
      </c>
      <c r="R67" s="97"/>
      <c r="S67" s="150"/>
      <c r="T67" s="93"/>
    </row>
    <row r="68" spans="1:20" ht="49.9" customHeight="1" x14ac:dyDescent="0.3">
      <c r="B68" s="81" t="s">
        <v>78</v>
      </c>
      <c r="C68" s="147"/>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52"/>
      <c r="Q68" s="115">
        <f>SUM(Q65:Q67)</f>
        <v>10800</v>
      </c>
      <c r="R68" s="116"/>
      <c r="S68" s="152"/>
      <c r="T68" s="153"/>
    </row>
    <row r="69" spans="1:20" ht="49.9" hidden="1" customHeight="1" thickBot="1" x14ac:dyDescent="0.35">
      <c r="D69" s="154"/>
      <c r="E69" s="154"/>
      <c r="F69" s="154"/>
      <c r="G69" s="154"/>
      <c r="H69" s="154"/>
      <c r="I69" s="154"/>
      <c r="J69" s="154"/>
      <c r="K69" s="154"/>
      <c r="L69" s="154"/>
      <c r="M69" s="154"/>
      <c r="N69" s="154"/>
      <c r="O69" s="154"/>
      <c r="P69" s="155"/>
      <c r="Q69" s="156"/>
    </row>
    <row r="70" spans="1:20" s="164" customFormat="1" ht="49.9" customHeight="1" x14ac:dyDescent="0.3">
      <c r="A70" s="10"/>
      <c r="B70" s="157" t="s">
        <v>55</v>
      </c>
      <c r="C70" s="158"/>
      <c r="D70" s="159">
        <f>SUM(D34,AgentAndBroker[[#Totals],[1. mēnesis]],Dstributors[[#Totals],[1. mēnesis]],Mazumtirgotājs[[#Totals],[1. mēnesis]],MAŠĪNA[[#Totals],[1. mēnesis]],Citi_Izdevumi[[#Totals],[1. mēnesis]])</f>
        <v>6354</v>
      </c>
      <c r="E70" s="159">
        <f>SUM(Citi_Izdevumi[[#Totals],[2. mēnesis]],MAŠĪNA[[#Totals],[2. mēnesis]],Mazumtirgotājs[[#Totals],[2. mēnesis]],Dstributors[[#Totals],[2. mēnesis]],AgentAndBroker[[#Totals],[2. mēnesis]],E34)</f>
        <v>5785.85</v>
      </c>
      <c r="F70" s="159">
        <f>SUM(Citi_Izdevumi[[#Totals],[3. mēnesis]],MAŠĪNA[[#Totals],[3. mēnesis]],Mazumtirgotājs[[#Totals],[3. mēnesis]],Dstributors[[#Totals],[3. mēnesis]],AgentAndBroker[[#Totals],[3. mēnesis]],F34)</f>
        <v>5834.4375</v>
      </c>
      <c r="G70" s="159">
        <f>SUM(Citi_Izdevumi[[#Totals],[4. mēnesis]],MAŠĪNA[[#Totals],[4. mēnesis]],Mazumtirgotājs[[#Totals],[4. mēnesis]],Dstributors[[#Totals],[4. mēnesis]],AgentAndBroker[[#Totals],[4. mēnesis]],G34)</f>
        <v>5902.05</v>
      </c>
      <c r="H70" s="159">
        <f>SUM(Citi_Izdevumi[[#Totals],[5. mēnesis]],MAŠĪNA[[#Totals],[5. mēnesis]],Mazumtirgotājs[[#Totals],[5. mēnesis]],Dstributors[[#Totals],[5. mēnesis]],AgentAndBroker[[#Totals],[5. mēnesis]],H34)</f>
        <v>5916.348</v>
      </c>
      <c r="I70" s="159">
        <f>SUM(Citi_Izdevumi[[#Totals],[6. mēnesis]],MAŠĪNA[[#Totals],[6. mēnesis]],Mazumtirgotājs[[#Totals],[6. mēnesis]],Dstributors[[#Totals],[6. mēnesis]],AgentAndBroker[[#Totals],[6. mēnesis]],I34)</f>
        <v>5935.6875</v>
      </c>
      <c r="J70" s="159">
        <f>SUM(Citi_Izdevumi[[#Totals],[7. mēnesis]],MAŠĪNA[[#Totals],[7. mēnesis]],Mazumtirgotājs[[#Totals],[7. mēnesis]],Dstributors[[#Totals],[7. mēnesis]],AgentAndBroker[[#Totals],[7. mēnesis]],J34)</f>
        <v>5976.9</v>
      </c>
      <c r="K70" s="159">
        <f>SUM(Citi_Izdevumi[[#Totals],[8. mēnesis]],MAŠĪNA[[#Totals],[8. mēnesis]],Mazumtirgotājs[[#Totals],[8. mēnesis]],Dstributors[[#Totals],[8. mēnesis]],AgentAndBroker[[#Totals],[8. mēnesis]],K34)</f>
        <v>6015.84</v>
      </c>
      <c r="L70" s="159">
        <f>SUM(Citi_Izdevumi[[#Totals],[9. mēnesis]],MAŠĪNA[[#Totals],[9. mēnesis]],Mazumtirgotājs[[#Totals],[9. mēnesis]],Dstributors[[#Totals],[9. mēnesis]],AgentAndBroker[[#Totals],[9. mēnesis]],L34)</f>
        <v>6031.8</v>
      </c>
      <c r="M70" s="159">
        <f>SUM(Citi_Izdevumi[[#Totals],[10. mēnesis]],MAŠĪNA[[#Totals],[10. mēnesis]],Mazumtirgotājs[[#Totals],[10. mēnesis]],Dstributors[[#Totals],[10. mēnesis]],AgentAndBroker[[#Totals],[10. mēnesis]],M34)</f>
        <v>6001.8</v>
      </c>
      <c r="N70" s="159">
        <f>SUM(Citi_Izdevumi[[#Totals],[11. mēnesis]],MAŠĪNA[[#Totals],[11. mēnesis]],Mazumtirgotājs[[#Totals],[11. mēnesis]],Dstributors[[#Totals],[11. mēnesis]],AgentAndBroker[[#Totals],[11. mēnesis]],N34)</f>
        <v>6056.8</v>
      </c>
      <c r="O70" s="159">
        <f>SUM(Citi_Izdevumi[[#Totals],[12. mēnesis]],MAŠĪNA[[#Totals],[12. mēnesis]],Mazumtirgotājs[[#Totals],[12. mēnesis]],Dstributors[[#Totals],[12. mēnesis]],AgentAndBroker[[#Totals],[12. mēnesis]],O34)</f>
        <v>6001.8</v>
      </c>
      <c r="P70" s="160"/>
      <c r="Q70" s="161">
        <f>Q72</f>
        <v>0</v>
      </c>
      <c r="R70" s="162"/>
      <c r="S70" s="160"/>
      <c r="T70" s="163"/>
    </row>
  </sheetData>
  <mergeCells count="12">
    <mergeCell ref="B1:T1"/>
    <mergeCell ref="Q2:T2"/>
    <mergeCell ref="Q3:T3"/>
    <mergeCell ref="Q36:T36"/>
    <mergeCell ref="Q5:T5"/>
    <mergeCell ref="Q6:T6"/>
    <mergeCell ref="Q42:R42"/>
    <mergeCell ref="Q37:T37"/>
    <mergeCell ref="Q38:T38"/>
    <mergeCell ref="Q39:T39"/>
    <mergeCell ref="Q40:T40"/>
    <mergeCell ref="Q41:T41"/>
  </mergeCells>
  <dataValidations count="13">
    <dataValidation allowBlank="1" showInputMessage="1" showErrorMessage="1" prompt="Cenu un mēnešu etiķetes ir šajā šūnā, no šūnas C2 līdz šūnai O2, un kopsummas etiķete ir šūnā Q2." sqref="A2" xr:uid="{0E95E5C9-054C-4184-9D84-2744CEA3B463}"/>
    <dataValidation allowBlank="1" showInputMessage="1" showErrorMessage="1" prompt="Ievadiet datus interneta mārketinga tabulā, kas sākas šūnā pa labi. Izdevumu kopsumma katram mēnesim tiek automātiski aprēķināta tabulas beigās, bet gada kopsumma tiek rādīta šūnā Q27. Sīkdiagramma tiek atjaunināta šūnā S27. Nākamie norādījumi šūnā A28." sqref="A18" xr:uid="{4ECE6416-A1AC-4B26-88EB-9BD064082DE9}"/>
    <dataValidation allowBlank="1" showInputMessage="1" showErrorMessage="1" prompt="Ievadiet datus tiešā pasta tabulā, kas sākas šūnā pa labi. Tieši pasta izdevumu kopsumma katram mēnesim tiek automātiski aprēķināta tabulas beigās, bet gada kopsumma tiek rādīta šūnā Q34. Nākamie norādījumi šūnā A34." sqref="A28" xr:uid="{E35D6725-61F0-4D81-A0E6-FD84DD27737B}"/>
    <dataValidation allowBlank="1" showInputMessage="1" showErrorMessage="1" prompt="Ievadiet aģenta un brokera datus tabulā, kas sākas šūnā pa labi. Izdevumu kopsumma katram mēnesim tiek automātiski aprēķināta tabulas beigās, bet gada kopsumma tiek rādīta šūnā Q42. Sīkdiagramma tiek atjaunināta šūnā S42. Nākamie norādījumi šūnā A43." sqref="A35" xr:uid="{EF8C354F-A580-43A7-BDF2-BDC335C052FE}"/>
    <dataValidation allowBlank="1" showInputMessage="1" showErrorMessage="1" prompt="Ievadiet datus izplatītāju tabulā, kas sākas šūnā pa labi. Izdevumu kopsumma katram mēnesim tiek automātiski aprēķināta tabulas beigās, bet gada kopsumma tiek rādīta šūnā Q49. Sīkdiagramma tiek atjaunināta šūnā S49. Nākamie norādījumi šūnā A50." sqref="A43" xr:uid="{0F782D98-5FEA-4790-B591-03F12A73107A}"/>
    <dataValidation allowBlank="1" showInputMessage="1" showErrorMessage="1" prompt="Ievadiet datus mazumtirgotāju tabulā, kas sākas šūnā pa labi. Izdevumu kopsumma katram mēnesim tiek automātiski aprēķināta tabulas beigās, bet gada kopsumma tiek rādīta šūnā Q56. Sīkdiagramma tiek atjaunināta šūnā S56. Nākamie norādījumi šūnā A57." sqref="A50" xr:uid="{3A41EC78-FCD7-410D-8CB1-CCF19E8F2271}"/>
    <dataValidation allowBlank="1" showInputMessage="1" showErrorMessage="1" prompt="Ievadiet datus klientu noturēšanas tabulā, kas sākas šūnā pa labi. Izdevumu kopsumma katram mēnesim tiek automātiski aprēķināta tabulas beigās, bet gada kopsumma tiek rādīta šūnā Q62. Sīkdiagramma tiek atjaunināta šūnā S62. Nākamie norādījumi šūnā A63." sqref="A57" xr:uid="{89C62B23-2630-48D6-9CD6-F41E35E79E7B}"/>
    <dataValidation allowBlank="1" showInputMessage="1" showErrorMessage="1" prompt="Kopējais mārketinga budžets tiek automātiski aprēķināts katram mēnesim šajā rindā, no šūnas D70 līdz O70, un gada kopsumma tiek aprēķināta šūnā Q70. Sīkdiagramma tiek automātiski atjaunināta šūnā S70." sqref="A70" xr:uid="{4D4CEC92-086C-467C-BC9E-23505205C3F6}"/>
    <dataValidation allowBlank="1" showInputMessage="1" showErrorMessage="1" prompt="Izveidojiet kanāla mārketinga budžetu šajā darblapā. Darblapas nosaukums atrodas šūnā pa labi. Lietderīgi norādījumi pieejami šīs kolonnas šūnās. Bultiņa uz leju, lai sāktu. Šīs darblapas nosaukums ir šūnā pa labi." sqref="A1" xr:uid="{3E5A8594-AEB7-4725-AC4E-9457FD71C2D5}"/>
    <dataValidation allowBlank="1" showInputMessage="1" showErrorMessage="1" prompt="Prognozētās pārdošanas apjoma kopsummas etiķete ir šūnā pa labi. Ievadiet prognozētos pārdošanas apjomus katram mēnesim no šūnas D3 līdz O3. Kopsumma tiek aprēķināta automātiski šūnā Q3." sqref="A3" xr:uid="{41FFC16D-0C42-42EB-83DC-57D47CF9B3A3}"/>
    <dataValidation allowBlank="1" showInputMessage="1" showErrorMessage="1" prompt="Šajā rindā tiek automātiski aprēķināta tiešā mārketinga kopsumma, no šūnas D34 līdz O34, un gada kopsumma tiek aprēķināta šūnā Q34. Sīkdiagramma tiek atjaunināta šūnā S34." sqref="A34" xr:uid="{FAECABE9-1CD7-4863-82EE-366CDA586915}"/>
    <dataValidation allowBlank="1" showInputMessage="1" showErrorMessage="1" prompt="Ievadiet datus citu izdevumu tabulā, kas sākas šūnā pa labi. Citu izdevumu kopsumma katram mēnesim tiek automātiski aprēķināta tabulas beigās, bet gada kopsumma tiek rādīta šūnā Q68. Sīkdiagramma tiek atjaunināta šūnā S68. Nākamie norādījumi šūnā A70." sqref="A63" xr:uid="{B0DDEABE-24CA-4392-A1A7-1B12E5F7270B}"/>
    <dataValidation allowBlank="1" showInputMessage="1" showErrorMessage="1" prompt="Ievadiet datus tiešā mārketinga tabulā, kas sākas šūnā pa labi. Izdevumu kopsumma katram mēnesim tiek automātiski aprēķināta tabulas beigās, bet gada kopsumma tiek rādīta šūnā Q17. Sīkdiagramma tiek atjaunināta šūnā S17. Nākamie norādījumi šūnā A18." sqref="A10" xr:uid="{92EE248D-EE3D-4485-A7D6-E566BFED75C8}"/>
  </dataValidations>
  <printOptions horizontalCentered="1"/>
  <pageMargins left="0.25" right="0.25" top="0.75" bottom="0.75" header="0.3" footer="0.3"/>
  <pageSetup paperSize="9" scale="39" fitToHeight="0" orientation="landscape" r:id="rId1"/>
  <headerFooter>
    <oddFooter>Page &amp;P of &amp;N</oddFooter>
  </headerFooter>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'Kanāla mārketinga budžets'!D9:O9</xm:f>
              <xm:sqref>S9</xm:sqref>
            </x14:sparkline>
            <x14:sparkline>
              <xm:f>'Kanāla mārketinga budžets'!D17:O17</xm:f>
              <xm:sqref>S17</xm:sqref>
            </x14:sparkline>
            <x14:sparkline>
              <xm:f>'Kanāla mārketinga budžets'!D27:O27</xm:f>
              <xm:sqref>S27</xm:sqref>
            </x14:sparkline>
            <x14:sparkline>
              <xm:f>'Kanāla mārketinga budžets'!D34:O34</xm:f>
              <xm:sqref>S34</xm:sqref>
            </x14:sparkline>
            <x14:sparkline>
              <xm:f>'Kanāla mārketinga budžets'!D42:O42</xm:f>
              <xm:sqref>S42</xm:sqref>
            </x14:sparkline>
            <x14:sparkline>
              <xm:f>'Kanāla mārketinga budžets'!D49:O49</xm:f>
              <xm:sqref>S49</xm:sqref>
            </x14:sparkline>
            <x14:sparkline>
              <xm:f>'Kanāla mārketinga budžets'!D56:O56</xm:f>
              <xm:sqref>S56</xm:sqref>
            </x14:sparkline>
            <x14:sparkline>
              <xm:f>'Kanāla mārketinga budžets'!D62:O62</xm:f>
              <xm:sqref>S62</xm:sqref>
            </x14:sparkline>
            <x14:sparkline>
              <xm:f>'Kanāla mārketinga budžets'!D68:O68</xm:f>
              <xm:sqref>S68</xm:sqref>
            </x14:sparkline>
            <x14:sparkline>
              <xm:f>'Kanāla mārketinga budžets'!D70:O70</xm:f>
              <xm:sqref>S70</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C45F3B12-01BB-403A-BB8C-6F80E82B2C9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7CCA40DD-7229-418A-83A6-0B2260E39157}">
  <ds:schemaRefs>
    <ds:schemaRef ds:uri="http://schemas.microsoft.com/sharepoint/v3/contenttype/forms"/>
  </ds:schemaRefs>
</ds:datastoreItem>
</file>

<file path=customXml/itemProps33.xml><?xml version="1.0" encoding="utf-8"?>
<ds:datastoreItem xmlns:ds="http://schemas.openxmlformats.org/officeDocument/2006/customXml" ds:itemID="{B1F1829E-E98D-40B2-99B2-550B0002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TM02802053</ap:Template>
  <ap:DocSecurity>0</ap:DocSecurity>
  <ap:ScaleCrop>false</ap:ScaleCrop>
  <ap:HeadingPairs>
    <vt:vector baseType="variant" size="4">
      <vt:variant>
        <vt:lpstr>Darblapas</vt:lpstr>
      </vt:variant>
      <vt:variant>
        <vt:i4>2</vt:i4>
      </vt:variant>
      <vt:variant>
        <vt:lpstr>Diapazoni ar nosaukumiem</vt:lpstr>
      </vt:variant>
      <vt:variant>
        <vt:i4>1</vt:i4>
      </vt:variant>
    </vt:vector>
  </ap:HeadingPairs>
  <ap:TitlesOfParts>
    <vt:vector baseType="lpstr" size="3">
      <vt:lpstr>Sākums</vt:lpstr>
      <vt:lpstr>Kanāla mārketinga budžets</vt:lpstr>
      <vt:lpstr>'Kanāla mārketinga budžets'!Drukāt_virsrakstus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2022-08-04T09:37:11Z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