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li\phases2\MS-IW-OFFICE-UA\Office_Online\Projects\Templates_Gemini_G1\Phases\14_FY14_Jan01\06_SpotcheckReview_Implementation\LVI\"/>
    </mc:Choice>
  </mc:AlternateContent>
  <bookViews>
    <workbookView xWindow="0" yWindow="0" windowWidth="28800" windowHeight="12495"/>
  </bookViews>
  <sheets>
    <sheet name="Ģimenes budžets" sheetId="1" r:id="rId1"/>
  </sheets>
  <definedNames>
    <definedName name="_xlnm.Print_Titles">'Ģimenes budžets'!$B:$D,'Ģimenes budžets'!$17:$17</definedName>
  </definedName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M10" i="1"/>
  <c r="N10" i="1"/>
  <c r="G9" i="1"/>
  <c r="H9" i="1"/>
  <c r="I9" i="1"/>
  <c r="J9" i="1"/>
  <c r="K9" i="1"/>
  <c r="L9" i="1"/>
  <c r="M9" i="1"/>
  <c r="N9" i="1"/>
  <c r="G8" i="1"/>
  <c r="H8" i="1"/>
  <c r="I8" i="1"/>
  <c r="J8" i="1"/>
  <c r="K8" i="1"/>
  <c r="L8" i="1"/>
  <c r="M8" i="1"/>
  <c r="N8" i="1"/>
  <c r="D9" i="1" l="1"/>
  <c r="E9" i="1"/>
  <c r="F9" i="1"/>
  <c r="P13" i="1"/>
  <c r="P14" i="1"/>
  <c r="P15" i="1"/>
  <c r="D10" i="1" l="1"/>
  <c r="O35" i="1"/>
  <c r="P35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O23" i="1"/>
  <c r="O22" i="1"/>
  <c r="C9" i="1"/>
  <c r="C8" i="1"/>
  <c r="D8" i="1"/>
  <c r="E8" i="1"/>
  <c r="E10" i="1" s="1"/>
  <c r="F8" i="1"/>
  <c r="F10" i="1" s="1"/>
  <c r="O21" i="1"/>
  <c r="O20" i="1"/>
  <c r="O24" i="1"/>
  <c r="O25" i="1"/>
  <c r="O26" i="1"/>
  <c r="O27" i="1"/>
  <c r="O28" i="1"/>
  <c r="O29" i="1"/>
  <c r="O30" i="1"/>
  <c r="O31" i="1"/>
  <c r="O32" i="1"/>
  <c r="O33" i="1"/>
  <c r="O34" i="1"/>
  <c r="O13" i="1"/>
  <c r="O19" i="1"/>
  <c r="O14" i="1"/>
  <c r="O15" i="1"/>
  <c r="P8" i="1" l="1"/>
  <c r="O8" i="1"/>
  <c r="C10" i="1"/>
  <c r="P18" i="1"/>
  <c r="O18" i="1"/>
  <c r="P9" i="1"/>
  <c r="P10" i="1" l="1"/>
  <c r="O9" i="1"/>
  <c r="O10" i="1" l="1"/>
</calcChain>
</file>

<file path=xl/sharedStrings.xml><?xml version="1.0" encoding="utf-8"?>
<sst xmlns="http://schemas.openxmlformats.org/spreadsheetml/2006/main" count="73" uniqueCount="44">
  <si>
    <t>[GADS]</t>
  </si>
  <si>
    <t>Pieejamās
naudas tendences līnija:</t>
  </si>
  <si>
    <t>Kopsavilkums</t>
  </si>
  <si>
    <t>Ienākumi</t>
  </si>
  <si>
    <t>Izdevumi</t>
  </si>
  <si>
    <t>Pieejamā naudas summa</t>
  </si>
  <si>
    <t>Ienākumu veids</t>
  </si>
  <si>
    <t>Ienākumi 1</t>
  </si>
  <si>
    <t>Ienākumi 2</t>
  </si>
  <si>
    <t>Citi ienākumi</t>
  </si>
  <si>
    <t>Mājoklis</t>
  </si>
  <si>
    <t>Pārtikas preces</t>
  </si>
  <si>
    <t>Maksājums par automašīnu 1</t>
  </si>
  <si>
    <t>Maksājums par automašīnu 2</t>
  </si>
  <si>
    <t>Kredītkarte 1</t>
  </si>
  <si>
    <t>Kredītkarte 2</t>
  </si>
  <si>
    <t>Apdrošināšana</t>
  </si>
  <si>
    <t>Mājas tālrunis</t>
  </si>
  <si>
    <t>Mobilais tālrunis</t>
  </si>
  <si>
    <t>Kabeļtelevīzija</t>
  </si>
  <si>
    <t>Internets</t>
  </si>
  <si>
    <t>Elektrība</t>
  </si>
  <si>
    <t>Ūdens</t>
  </si>
  <si>
    <t>Gāze</t>
  </si>
  <si>
    <t>Izklaide</t>
  </si>
  <si>
    <t>Mācību maksa</t>
  </si>
  <si>
    <t>Ietaupījumi</t>
  </si>
  <si>
    <t>Citi</t>
  </si>
  <si>
    <t>JAN</t>
  </si>
  <si>
    <t>FEB</t>
  </si>
  <si>
    <t>Ģimenes
budžets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</si>
  <si>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</si>
  <si>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</si>
  <si>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</si>
  <si>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</si>
  <si>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</si>
  <si>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</si>
  <si>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</si>
  <si>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</si>
  <si>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</si>
  <si>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</si>
  <si>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KOPĀ NO GADA SĀKUMA</t>
  </si>
  <si>
    <t>VIDĒJI MĒNESĪ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</si>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</sst>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7" formatCode="[$€-2]\ #,##0.00"/>
  </numFmts>
  <fonts count="9" x14ac:knownFonts="1">
    <font>
      <sz val="10"/>
      <color theme="3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0" tint="-0.34998626667073579"/>
      <name val="Segoe UI"/>
      <family val="2"/>
      <scheme val="minor"/>
    </font>
    <font>
      <sz val="10"/>
      <color theme="0" tint="-0.34998626667073579"/>
      <name val="Segoe UI"/>
      <family val="1"/>
      <scheme val="major"/>
    </font>
    <font>
      <b/>
      <sz val="26"/>
      <color theme="2"/>
      <name val="Segoe UI"/>
      <family val="1"/>
      <scheme val="major"/>
    </font>
    <font>
      <sz val="85"/>
      <color theme="2"/>
      <name val="Segoe UI"/>
      <family val="2"/>
      <scheme val="major"/>
    </font>
    <font>
      <b/>
      <sz val="14"/>
      <color theme="2"/>
      <name val="Segoe UI"/>
      <family val="1"/>
      <scheme val="major"/>
    </font>
    <font>
      <b/>
      <sz val="10"/>
      <color theme="2"/>
      <name val="Segoe UI"/>
      <family val="2"/>
      <scheme val="minor"/>
    </font>
    <font>
      <sz val="72"/>
      <color theme="2"/>
      <name val="Segoe U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>
      <alignment vertical="center"/>
    </xf>
    <xf numFmtId="0" fontId="4" fillId="4" borderId="0" applyNumberFormat="0" applyBorder="0" applyAlignment="0" applyProtection="0"/>
    <xf numFmtId="0" fontId="1" fillId="2" borderId="0" applyNumberFormat="0" applyBorder="0" applyAlignment="0" applyProtection="0"/>
    <xf numFmtId="0" fontId="8" fillId="4" borderId="0" applyNumberFormat="0" applyBorder="0" applyAlignment="0" applyProtection="0"/>
    <xf numFmtId="0" fontId="6" fillId="6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5">
    <xf numFmtId="0" fontId="0" fillId="0" borderId="0" xfId="0">
      <alignment vertical="center"/>
    </xf>
    <xf numFmtId="0" fontId="1" fillId="3" borderId="0" xfId="2" applyFill="1"/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indent="1"/>
    </xf>
    <xf numFmtId="0" fontId="1" fillId="3" borderId="0" xfId="2" applyFill="1" applyAlignment="1">
      <alignment horizontal="left" vertical="center" indent="1"/>
    </xf>
    <xf numFmtId="0" fontId="1" fillId="5" borderId="0" xfId="2" applyFill="1"/>
    <xf numFmtId="0" fontId="0" fillId="0" borderId="0" xfId="0" applyFont="1" applyFill="1" applyAlignment="1">
      <alignment horizontal="left" vertical="center" indent="1"/>
    </xf>
    <xf numFmtId="0" fontId="0" fillId="5" borderId="0" xfId="0" applyFill="1" applyAlignment="1"/>
    <xf numFmtId="0" fontId="0" fillId="0" borderId="0" xfId="0" applyFont="1" applyFill="1" applyBorder="1" applyAlignment="1">
      <alignment horizontal="left" vertical="center" indent="1"/>
    </xf>
    <xf numFmtId="0" fontId="0" fillId="8" borderId="0" xfId="0" applyFill="1">
      <alignment vertical="center"/>
    </xf>
    <xf numFmtId="164" fontId="0" fillId="8" borderId="0" xfId="0" applyNumberFormat="1" applyFill="1" applyAlignment="1">
      <alignment horizontal="right" vertical="center" indent="3"/>
    </xf>
    <xf numFmtId="164" fontId="1" fillId="8" borderId="0" xfId="2" applyNumberFormat="1" applyFill="1"/>
    <xf numFmtId="164" fontId="0" fillId="8" borderId="0" xfId="0" applyNumberFormat="1" applyFill="1" applyAlignment="1"/>
    <xf numFmtId="0" fontId="0" fillId="5" borderId="0" xfId="0" applyNumberFormat="1" applyFill="1">
      <alignment vertical="center"/>
    </xf>
    <xf numFmtId="0" fontId="1" fillId="5" borderId="0" xfId="2" applyNumberFormat="1" applyFill="1"/>
    <xf numFmtId="0" fontId="5" fillId="7" borderId="0" xfId="3" applyNumberFormat="1" applyFont="1" applyFill="1" applyAlignment="1">
      <alignment vertical="center"/>
    </xf>
    <xf numFmtId="0" fontId="4" fillId="7" borderId="0" xfId="1" applyNumberFormat="1" applyFill="1" applyBorder="1" applyAlignment="1">
      <alignment vertical="center" wrapText="1"/>
    </xf>
    <xf numFmtId="0" fontId="1" fillId="7" borderId="0" xfId="2" applyNumberFormat="1" applyFill="1"/>
    <xf numFmtId="0" fontId="0" fillId="7" borderId="0" xfId="0" applyNumberFormat="1" applyFill="1">
      <alignment vertical="center"/>
    </xf>
    <xf numFmtId="0" fontId="6" fillId="7" borderId="0" xfId="4" applyNumberFormat="1" applyFill="1" applyAlignment="1">
      <alignment horizontal="left" vertical="center" wrapText="1" indent="1"/>
    </xf>
    <xf numFmtId="0" fontId="6" fillId="5" borderId="0" xfId="4" applyNumberFormat="1" applyFill="1" applyAlignment="1">
      <alignment horizontal="left" vertical="center" wrapText="1" indent="1"/>
    </xf>
    <xf numFmtId="0" fontId="0" fillId="0" borderId="0" xfId="0" applyNumberFormat="1" applyFont="1" applyFill="1" applyAlignment="1">
      <alignment horizontal="left" vertical="top" indent="1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indent="3"/>
    </xf>
    <xf numFmtId="0" fontId="0" fillId="3" borderId="0" xfId="0" applyNumberFormat="1" applyFill="1">
      <alignment vertical="center"/>
    </xf>
    <xf numFmtId="0" fontId="1" fillId="7" borderId="0" xfId="2" applyNumberFormat="1" applyFill="1" applyAlignment="1">
      <alignment horizontal="center" vertical="center"/>
    </xf>
    <xf numFmtId="0" fontId="1" fillId="7" borderId="0" xfId="2" applyNumberFormat="1" applyFill="1" applyAlignment="1">
      <alignment vertical="center"/>
    </xf>
    <xf numFmtId="164" fontId="1" fillId="8" borderId="0" xfId="2" applyNumberFormat="1" applyFill="1" applyAlignment="1">
      <alignment horizontal="right" vertical="center" indent="3"/>
    </xf>
    <xf numFmtId="0" fontId="0" fillId="3" borderId="0" xfId="0" applyNumberFormat="1" applyFill="1" applyAlignment="1">
      <alignment vertical="center"/>
    </xf>
    <xf numFmtId="0" fontId="0" fillId="5" borderId="0" xfId="0" applyNumberFormat="1" applyFill="1" applyAlignment="1">
      <alignment vertical="center"/>
    </xf>
    <xf numFmtId="0" fontId="0" fillId="7" borderId="0" xfId="0" applyNumberFormat="1" applyFill="1" applyAlignment="1">
      <alignment vertical="center"/>
    </xf>
    <xf numFmtId="0" fontId="7" fillId="6" borderId="0" xfId="0" applyNumberFormat="1" applyFont="1" applyFill="1" applyAlignment="1">
      <alignment horizontal="left" vertical="top" indent="1"/>
    </xf>
    <xf numFmtId="0" fontId="7" fillId="4" borderId="0" xfId="0" applyNumberFormat="1" applyFont="1" applyFill="1" applyAlignment="1">
      <alignment horizontal="right" vertical="center"/>
    </xf>
    <xf numFmtId="0" fontId="7" fillId="4" borderId="0" xfId="0" applyNumberFormat="1" applyFont="1" applyFill="1" applyAlignment="1">
      <alignment horizontal="right" vertical="center" indent="3"/>
    </xf>
    <xf numFmtId="0" fontId="0" fillId="8" borderId="0" xfId="0" applyFont="1" applyFill="1" applyAlignment="1">
      <alignment horizontal="left" vertical="center" indent="1"/>
    </xf>
    <xf numFmtId="0" fontId="8" fillId="4" borderId="0" xfId="3" applyNumberFormat="1" applyAlignment="1">
      <alignment horizontal="left" vertical="center" indent="1"/>
    </xf>
    <xf numFmtId="0" fontId="4" fillId="5" borderId="0" xfId="1" applyNumberFormat="1" applyFill="1" applyBorder="1" applyAlignment="1">
      <alignment vertical="center" wrapText="1"/>
    </xf>
    <xf numFmtId="167" fontId="0" fillId="8" borderId="0" xfId="0" applyNumberFormat="1" applyFont="1" applyFill="1">
      <alignment vertical="center"/>
    </xf>
    <xf numFmtId="167" fontId="0" fillId="8" borderId="0" xfId="0" applyNumberFormat="1" applyFont="1" applyFill="1" applyAlignment="1">
      <alignment horizontal="right" vertical="center" indent="3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 vertical="center" indent="3"/>
    </xf>
    <xf numFmtId="167" fontId="0" fillId="0" borderId="0" xfId="0" applyNumberFormat="1" applyFont="1" applyFill="1">
      <alignment vertical="center"/>
    </xf>
    <xf numFmtId="167" fontId="0" fillId="0" borderId="0" xfId="0" applyNumberFormat="1" applyFont="1" applyFill="1" applyAlignment="1">
      <alignment horizontal="right" vertical="center" indent="3"/>
    </xf>
    <xf numFmtId="167" fontId="0" fillId="8" borderId="0" xfId="0" applyNumberFormat="1" applyFill="1">
      <alignment vertical="center"/>
    </xf>
    <xf numFmtId="167" fontId="0" fillId="8" borderId="0" xfId="0" applyNumberFormat="1" applyFill="1" applyAlignment="1">
      <alignment horizontal="right" vertical="center" indent="3"/>
    </xf>
  </cellXfs>
  <cellStyles count="8">
    <cellStyle name="20% no 1. izcēluma" xfId="2" builtinId="30"/>
    <cellStyle name="Kopsumma" xfId="7" builtinId="25" customBuiltin="1"/>
    <cellStyle name="Nosaukums" xfId="3" builtinId="15" customBuiltin="1"/>
    <cellStyle name="Parasts" xfId="0" builtinId="0" customBuiltin="1"/>
    <cellStyle name="Virsraksts 1" xfId="1" builtinId="16" customBuiltin="1"/>
    <cellStyle name="Virsraksts 2" xfId="4" builtinId="17" customBuiltin="1"/>
    <cellStyle name="Virsraksts 3" xfId="5" builtinId="18" customBuiltin="1"/>
    <cellStyle name="Virsraksts 4" xfId="6" builtinId="19" customBuiltin="1"/>
  </cellStyles>
  <dxfs count="83">
    <dxf>
      <numFmt numFmtId="167" formatCode="[$€-2]\ #,##0.00"/>
      <alignment horizontal="right" vertical="center" textRotation="0" wrapText="0" indent="3" justifyLastLine="0" shrinkToFit="0" readingOrder="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  <alignment horizontal="right" vertical="center" textRotation="0" wrapText="0" indent="3" justifyLastLine="0" shrinkToFit="0" readingOrder="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numFmt numFmtId="167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7" formatCode="[$€-2]\ 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Segoe U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numFmt numFmtId="0" formatCode="General"/>
    </dxf>
    <dxf>
      <fill>
        <patternFill>
          <bgColor theme="3" tint="-0.24994659260841701"/>
        </patternFill>
      </fill>
    </dxf>
    <dxf>
      <font>
        <b/>
        <i val="0"/>
        <color theme="2"/>
      </font>
      <fill>
        <patternFill patternType="solid">
          <fgColor indexed="64"/>
          <bgColor theme="3"/>
        </patternFill>
      </fill>
    </dxf>
    <dxf>
      <fill>
        <patternFill>
          <bgColor theme="0"/>
        </patternFill>
      </fill>
    </dxf>
  </dxfs>
  <tableStyles count="1" defaultTableStyle="Ģimenes budžets" defaultPivotStyle="PivotStyleMedium4">
    <tableStyle name="Ģimenes budžets" pivot="0" count="3">
      <tableStyleElement type="wholeTable" dxfId="82"/>
      <tableStyleElement type="headerRow" dxfId="81"/>
      <tableStyleElement type="firstHeaderCell" dxfId="8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'Ģimenes budžets'!$B$10</c:f>
              <c:strCache>
                <c:ptCount val="1"/>
                <c:pt idx="0">
                  <c:v>Pieejamā naudas summa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38100">
                <a:noFill/>
              </a:ln>
              <a:effectLst/>
            </c:spPr>
          </c:marker>
          <c:cat>
            <c:strRef>
              <c:f>'Ģimenes budžets'!$C$7:$N$7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JŪN</c:v>
                </c:pt>
                <c:pt idx="6">
                  <c:v>JŪL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'Ģimenes budžets'!$C$10:$N$10</c:f>
              <c:numCache>
                <c:formatCode>[$€-2]\ #\ ##0.00</c:formatCode>
                <c:ptCount val="12"/>
                <c:pt idx="0">
                  <c:v>820</c:v>
                </c:pt>
                <c:pt idx="1">
                  <c:v>1177</c:v>
                </c:pt>
                <c:pt idx="2">
                  <c:v>774</c:v>
                </c:pt>
                <c:pt idx="3">
                  <c:v>1035</c:v>
                </c:pt>
                <c:pt idx="4">
                  <c:v>981</c:v>
                </c:pt>
                <c:pt idx="5">
                  <c:v>1034</c:v>
                </c:pt>
                <c:pt idx="6">
                  <c:v>675</c:v>
                </c:pt>
                <c:pt idx="7">
                  <c:v>781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3216"/>
        <c:axId val="1101089744"/>
      </c:lineChart>
      <c:catAx>
        <c:axId val="1101083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01089744"/>
        <c:crosses val="autoZero"/>
        <c:auto val="1"/>
        <c:lblAlgn val="ctr"/>
        <c:lblOffset val="100"/>
        <c:noMultiLvlLbl val="0"/>
      </c:catAx>
      <c:valAx>
        <c:axId val="1101089744"/>
        <c:scaling>
          <c:orientation val="minMax"/>
        </c:scaling>
        <c:delete val="1"/>
        <c:axPos val="l"/>
        <c:numFmt formatCode="[$€-2]\ #\ ##0.00" sourceLinked="1"/>
        <c:majorTickMark val="none"/>
        <c:minorTickMark val="none"/>
        <c:tickLblPos val="nextTo"/>
        <c:crossAx val="110108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0</xdr:rowOff>
    </xdr:from>
    <xdr:to>
      <xdr:col>16</xdr:col>
      <xdr:colOff>0</xdr:colOff>
      <xdr:row>2</xdr:row>
      <xdr:rowOff>0</xdr:rowOff>
    </xdr:to>
    <xdr:pic>
      <xdr:nvPicPr>
        <xdr:cNvPr id="4" name="Attēls 3" descr="Kafijas krūze, kalkulators, klēpjdators un persona, kas raksta uz papīra. Apgriezts attēls, kurā redzama personas roka, kā arī kafijas krūzes un klēpjdatora apakšējā daļa. " title="Veidnes galvenes māksl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71450"/>
          <a:ext cx="9572625" cy="179070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2</xdr:row>
      <xdr:rowOff>0</xdr:rowOff>
    </xdr:from>
    <xdr:to>
      <xdr:col>14</xdr:col>
      <xdr:colOff>285750</xdr:colOff>
      <xdr:row>5</xdr:row>
      <xdr:rowOff>0</xdr:rowOff>
    </xdr:to>
    <xdr:graphicFrame macro="">
      <xdr:nvGraphicFramePr>
        <xdr:cNvPr id="5" name="Diagramma 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Income" displayName="tblIncome" ref="B12:P15" headerRowDxfId="79" totalsRowDxfId="78">
  <tableColumns count="15">
    <tableColumn id="1" name="Ienākumu veids" totalsRowLabel="TOTAL INCOME" totalsRowDxfId="77"/>
    <tableColumn id="2" name="JAN" totalsRowFunction="sum" dataDxfId="27" totalsRowDxfId="76"/>
    <tableColumn id="3" name="FEB" totalsRowFunction="sum" dataDxfId="26" totalsRowDxfId="75"/>
    <tableColumn id="4" name="MAR" totalsRowFunction="sum" dataDxfId="25" totalsRowDxfId="74"/>
    <tableColumn id="5" name="APR" totalsRowFunction="sum" dataDxfId="24" totalsRowDxfId="73"/>
    <tableColumn id="6" name="MAI" totalsRowFunction="sum" dataDxfId="23" totalsRowDxfId="72"/>
    <tableColumn id="7" name="JŪN" totalsRowFunction="sum" dataDxfId="22" totalsRowDxfId="71"/>
    <tableColumn id="8" name="JŪL" totalsRowFunction="sum" dataDxfId="21" totalsRowDxfId="70"/>
    <tableColumn id="9" name="AUG" totalsRowFunction="sum" dataDxfId="20" totalsRowDxfId="69"/>
    <tableColumn id="10" name="SEP" totalsRowFunction="sum" dataDxfId="19" totalsRowDxfId="68"/>
    <tableColumn id="11" name="OKT" totalsRowFunction="sum" dataDxfId="18" totalsRowDxfId="67"/>
    <tableColumn id="12" name="NOV" totalsRowFunction="sum" dataDxfId="17" totalsRowDxfId="66"/>
    <tableColumn id="13" name="DEC" totalsRowFunction="sum" dataDxfId="16" totalsRowDxfId="65"/>
    <tableColumn id="14" name="KOPĀ NO GADA SĀKUMA" totalsRowFunction="sum" dataDxfId="15" totalsRowDxfId="64">
      <calculatedColumnFormula>SUM(tblIncome[[#This Row],[JAN]:[DEC]])</calculatedColumnFormula>
    </tableColumn>
    <tableColumn id="15" name="VIDĒJI MĒNESĪ" dataDxfId="14" totalsRowDxfId="63">
      <calculatedColumnFormula>IFERROR(AVERAGE(tblIncome[[#This Row],[JAN]:[DEC]]),"")</calculatedColumnFormula>
    </tableColumn>
  </tableColumns>
  <tableStyleInfo name="Ģimenes budžets" showFirstColumn="1" showLastColumn="0" showRowStripes="1" showColumnStripes="0"/>
  <extLst>
    <ext xmlns:x14="http://schemas.microsoft.com/office/spreadsheetml/2009/9/main" uri="{504A1905-F514-4f6f-8877-14C23A59335A}">
      <x14:table altText="Ikmēneša ienākumi" altTextSummary="Kopsavilkums par ienākumiem pēc veida katrā kalendārajā mēnesī."/>
    </ext>
  </extLst>
</table>
</file>

<file path=xl/tables/table2.xml><?xml version="1.0" encoding="utf-8"?>
<table xmlns="http://schemas.openxmlformats.org/spreadsheetml/2006/main" id="2" name="tblExpenses" displayName="tblExpenses" ref="B17:P35" headerRowDxfId="62" totalsRowDxfId="61">
  <tableColumns count="15">
    <tableColumn id="1" name="Izdevumi" totalsRowLabel="TOTAL EXPENSES" dataDxfId="60" totalsRowDxfId="59"/>
    <tableColumn id="2" name="JAN" totalsRowFunction="sum" dataDxfId="13" totalsRowDxfId="58"/>
    <tableColumn id="3" name="FEB" totalsRowFunction="sum" dataDxfId="12" totalsRowDxfId="57"/>
    <tableColumn id="4" name="MAR" totalsRowFunction="sum" dataDxfId="11" totalsRowDxfId="56"/>
    <tableColumn id="5" name="APR" totalsRowFunction="sum" dataDxfId="10" totalsRowDxfId="55"/>
    <tableColumn id="6" name="MAI" totalsRowFunction="sum" dataDxfId="9" totalsRowDxfId="54"/>
    <tableColumn id="7" name="JŪN" totalsRowFunction="sum" dataDxfId="8" totalsRowDxfId="53"/>
    <tableColumn id="8" name="JŪL" totalsRowFunction="sum" dataDxfId="7" totalsRowDxfId="52"/>
    <tableColumn id="9" name="AUG" totalsRowFunction="sum" dataDxfId="6" totalsRowDxfId="51"/>
    <tableColumn id="10" name="SEP" totalsRowFunction="sum" dataDxfId="5" totalsRowDxfId="50"/>
    <tableColumn id="11" name="OKT" totalsRowFunction="sum" dataDxfId="4" totalsRowDxfId="49"/>
    <tableColumn id="12" name="NOV" totalsRowFunction="sum" dataDxfId="3" totalsRowDxfId="48"/>
    <tableColumn id="13" name="DEC" totalsRowFunction="sum" dataDxfId="2" totalsRowDxfId="47"/>
    <tableColumn id="14" name="KOPĀ NO GADA SĀKUMA" totalsRowFunction="sum" dataDxfId="1" totalsRowDxfId="46">
      <calculatedColumnFormula>SUM(tblExpenses[[#This Row],[JAN]:[DEC]])</calculatedColumnFormula>
    </tableColumn>
    <tableColumn id="15" name="VIDĒJI MĒNESĪ" totalsRowFunction="sum" dataDxfId="0" totalsRowDxfId="45">
      <calculatedColumnFormula>IFERROR(AVERAGE(tblExpenses[[#This Row],[JAN]:[DEC]]),"")</calculatedColumnFormula>
    </tableColumn>
  </tableColumns>
  <tableStyleInfo name="Ģimenes budžets" showFirstColumn="1" showLastColumn="0" showRowStripes="1" showColumnStripes="0"/>
  <extLst>
    <ext xmlns:x14="http://schemas.microsoft.com/office/spreadsheetml/2009/9/main" uri="{504A1905-F514-4f6f-8877-14C23A59335A}">
      <x14:table altText="Ikmēneša izdevumi" altTextSummary="Kopsavilkums par izdevumiem katrā kalendārajā mēnesī."/>
    </ext>
  </extLst>
</table>
</file>

<file path=xl/tables/table3.xml><?xml version="1.0" encoding="utf-8"?>
<table xmlns="http://schemas.openxmlformats.org/spreadsheetml/2006/main" id="3" name="Tabula3" displayName="Tabula3" ref="B7:P10" totalsRowShown="0" headerRowDxfId="44" dataDxfId="43">
  <autoFilter ref="B7:P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opsavilkums" dataDxfId="42"/>
    <tableColumn id="2" name="JAN" dataDxfId="41"/>
    <tableColumn id="3" name="FEB" dataDxfId="40"/>
    <tableColumn id="4" name="MAR" dataDxfId="39"/>
    <tableColumn id="5" name="APR" dataDxfId="38"/>
    <tableColumn id="6" name="MAI" dataDxfId="37"/>
    <tableColumn id="7" name="JŪN" dataDxfId="36"/>
    <tableColumn id="8" name="JŪL" dataDxfId="35"/>
    <tableColumn id="9" name="AUG" dataDxfId="34"/>
    <tableColumn id="10" name="SEP" dataDxfId="33"/>
    <tableColumn id="11" name="OKT" dataDxfId="32"/>
    <tableColumn id="12" name="NOV" dataDxfId="31"/>
    <tableColumn id="13" name="DEC" dataDxfId="30"/>
    <tableColumn id="14" name="KOPĀ NO GADA SĀKUMA" dataDxfId="29">
      <calculatedColumnFormula>SUM(C8:N8)</calculatedColumnFormula>
    </tableColumn>
    <tableColumn id="15" name="VIDĒJI MĒNESĪ" dataDxfId="28">
      <calculatedColumnFormula>IFERROR(AVERAGE(C8:N8),"")</calculatedColumnFormula>
    </tableColumn>
  </tableColumns>
  <tableStyleInfo name="Ģimenes budžet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737480"/>
      </a:dk2>
      <a:lt2>
        <a:srgbClr val="F0F0F0"/>
      </a:lt2>
      <a:accent1>
        <a:srgbClr val="5B98D7"/>
      </a:accent1>
      <a:accent2>
        <a:srgbClr val="7DAE4B"/>
      </a:accent2>
      <a:accent3>
        <a:srgbClr val="F05B35"/>
      </a:accent3>
      <a:accent4>
        <a:srgbClr val="5F6371"/>
      </a:accent4>
      <a:accent5>
        <a:srgbClr val="7B62FA"/>
      </a:accent5>
      <a:accent6>
        <a:srgbClr val="5B7799"/>
      </a:accent6>
      <a:hlink>
        <a:srgbClr val="7DAE4B"/>
      </a:hlink>
      <a:folHlink>
        <a:srgbClr val="7B62FA"/>
      </a:folHlink>
    </a:clrScheme>
    <a:fontScheme name="Family Budge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Q35"/>
  <sheetViews>
    <sheetView showGridLines="0" tabSelected="1" zoomScaleNormal="100" workbookViewId="0"/>
  </sheetViews>
  <sheetFormatPr defaultRowHeight="21" customHeight="1" x14ac:dyDescent="0.25"/>
  <cols>
    <col min="1" max="1" width="2.5703125" style="2" customWidth="1"/>
    <col min="2" max="2" width="33.85546875" style="9" bestFit="1" customWidth="1"/>
    <col min="3" max="3" width="11.85546875" style="43" customWidth="1"/>
    <col min="4" max="4" width="12.140625" style="43" customWidth="1"/>
    <col min="5" max="14" width="11.85546875" style="43" customWidth="1"/>
    <col min="15" max="15" width="27.140625" style="43" customWidth="1"/>
    <col min="16" max="16" width="26.140625" style="44" customWidth="1"/>
    <col min="17" max="17" width="2.5703125" style="2" customWidth="1"/>
    <col min="18" max="16384" width="9.140625" style="2"/>
  </cols>
  <sheetData>
    <row r="1" spans="1:17" ht="13.5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8"/>
    </row>
    <row r="2" spans="1:17" ht="141" customHeight="1" x14ac:dyDescent="0.3">
      <c r="A2" s="1"/>
      <c r="B2" s="35" t="s">
        <v>0</v>
      </c>
      <c r="C2" s="35"/>
      <c r="D2" s="35"/>
      <c r="E2" s="36" t="s">
        <v>30</v>
      </c>
      <c r="F2" s="36"/>
      <c r="G2" s="13"/>
      <c r="H2" s="14"/>
      <c r="I2" s="14"/>
      <c r="J2" s="14"/>
      <c r="K2" s="13"/>
      <c r="L2" s="13"/>
      <c r="M2" s="14"/>
      <c r="N2" s="13"/>
      <c r="O2" s="13"/>
      <c r="P2" s="29"/>
      <c r="Q2" s="2" t="s">
        <v>43</v>
      </c>
    </row>
    <row r="3" spans="1:17" ht="15.75" customHeight="1" x14ac:dyDescent="0.3">
      <c r="A3" s="1"/>
      <c r="B3" s="15"/>
      <c r="C3" s="15"/>
      <c r="D3" s="16"/>
      <c r="E3" s="16"/>
      <c r="F3" s="17"/>
      <c r="G3" s="18"/>
      <c r="H3" s="17"/>
      <c r="I3" s="17"/>
      <c r="J3" s="17"/>
      <c r="K3" s="18"/>
      <c r="L3" s="18"/>
      <c r="M3" s="17"/>
      <c r="N3" s="18"/>
      <c r="O3" s="18"/>
      <c r="P3" s="30"/>
    </row>
    <row r="4" spans="1:17" ht="67.5" customHeight="1" x14ac:dyDescent="0.3">
      <c r="A4" s="1"/>
      <c r="B4" s="19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7"/>
      <c r="P4" s="26"/>
    </row>
    <row r="5" spans="1:17" ht="16.5" customHeight="1" x14ac:dyDescent="0.3">
      <c r="A5" s="1"/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7"/>
      <c r="P5" s="26"/>
    </row>
    <row r="6" spans="1:17" ht="9" customHeight="1" x14ac:dyDescent="0.3">
      <c r="A6" s="1"/>
      <c r="B6" s="20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17"/>
      <c r="P6" s="26"/>
    </row>
    <row r="7" spans="1:17" ht="21" customHeight="1" x14ac:dyDescent="0.3">
      <c r="A7" s="1"/>
      <c r="B7" s="31" t="s">
        <v>2</v>
      </c>
      <c r="C7" s="32" t="s">
        <v>28</v>
      </c>
      <c r="D7" s="32" t="s">
        <v>29</v>
      </c>
      <c r="E7" s="32" t="s">
        <v>31</v>
      </c>
      <c r="F7" s="32" t="s">
        <v>32</v>
      </c>
      <c r="G7" s="32" t="s">
        <v>33</v>
      </c>
      <c r="H7" s="32" t="s">
        <v>34</v>
      </c>
      <c r="I7" s="32" t="s">
        <v>35</v>
      </c>
      <c r="J7" s="32" t="s">
        <v>36</v>
      </c>
      <c r="K7" s="32" t="s">
        <v>37</v>
      </c>
      <c r="L7" s="32" t="s">
        <v>38</v>
      </c>
      <c r="M7" s="32" t="s">
        <v>39</v>
      </c>
      <c r="N7" s="32" t="s">
        <v>40</v>
      </c>
      <c r="O7" s="32" t="s">
        <v>41</v>
      </c>
      <c r="P7" s="33" t="s">
        <v>42</v>
      </c>
    </row>
    <row r="8" spans="1:17" ht="21" customHeight="1" x14ac:dyDescent="0.3">
      <c r="A8" s="1"/>
      <c r="B8" s="34" t="s">
        <v>3</v>
      </c>
      <c r="C8" s="37">
        <f>IF(COUNT(tblIncome[JAN])=0,"",SUM(tblIncome[JAN]))</f>
        <v>4775</v>
      </c>
      <c r="D8" s="37">
        <f>IF(COUNT(tblIncome[FEB])=0,"",SUM(tblIncome[FEB]))</f>
        <v>5213</v>
      </c>
      <c r="E8" s="37">
        <f>IF(COUNT(tblIncome[MAR])=0,"",SUM(tblIncome[MAR]))</f>
        <v>4821</v>
      </c>
      <c r="F8" s="37">
        <f>IF(COUNT(tblIncome[APR])=0,"",SUM(tblIncome[APR]))</f>
        <v>5088</v>
      </c>
      <c r="G8" s="37">
        <f>IF(COUNT(tblIncome[MAI])=0,"",SUM(tblIncome[MAI]))</f>
        <v>4963</v>
      </c>
      <c r="H8" s="37">
        <f>IF(COUNT(tblIncome[JŪN])=0,"",SUM(tblIncome[JŪN]))</f>
        <v>5094</v>
      </c>
      <c r="I8" s="37">
        <f>IF(COUNT(tblIncome[JŪL])=0,"",SUM(tblIncome[JŪL]))</f>
        <v>4957</v>
      </c>
      <c r="J8" s="37">
        <f>IF(COUNT(tblIncome[AUG])=0,"",SUM(tblIncome[AUG]))</f>
        <v>5008</v>
      </c>
      <c r="K8" s="37" t="str">
        <f>IF(COUNT(tblIncome[SEP])=0,"",SUM(tblIncome[SEP]))</f>
        <v/>
      </c>
      <c r="L8" s="37" t="str">
        <f>IF(COUNT(tblIncome[OKT])=0,"",SUM(tblIncome[OKT]))</f>
        <v/>
      </c>
      <c r="M8" s="37" t="str">
        <f>IF(COUNT(tblIncome[NOV])=0,"",SUM(tblIncome[NOV]))</f>
        <v/>
      </c>
      <c r="N8" s="37" t="str">
        <f>IF(COUNT(tblIncome[DEC])=0,"",SUM(tblIncome[DEC]))</f>
        <v/>
      </c>
      <c r="O8" s="37">
        <f>SUM(C8:N8)</f>
        <v>39919</v>
      </c>
      <c r="P8" s="38">
        <f>IFERROR(AVERAGE(C8:N8),"")</f>
        <v>4989.875</v>
      </c>
    </row>
    <row r="9" spans="1:17" ht="21" customHeight="1" x14ac:dyDescent="0.3">
      <c r="A9" s="1"/>
      <c r="B9" s="34" t="s">
        <v>4</v>
      </c>
      <c r="C9" s="37">
        <f>IF(COUNT(tblExpenses[JAN])=0,"",SUM(tblExpenses[JAN]))</f>
        <v>3955</v>
      </c>
      <c r="D9" s="37">
        <f>IF(COUNT(tblExpenses[FEB])=0,"",SUM(tblExpenses[FEB]))</f>
        <v>4036</v>
      </c>
      <c r="E9" s="37">
        <f>IF(COUNT(tblExpenses[MAR])=0,"",SUM(tblExpenses[MAR]))</f>
        <v>4047</v>
      </c>
      <c r="F9" s="37">
        <f>IF(COUNT(tblExpenses[APR])=0,"",SUM(tblExpenses[APR]))</f>
        <v>4053</v>
      </c>
      <c r="G9" s="37">
        <f>IF(COUNT(tblExpenses[MAI])=0,"",SUM(tblExpenses[MAI]))</f>
        <v>3982</v>
      </c>
      <c r="H9" s="37">
        <f>IF(COUNT(tblExpenses[JŪN])=0,"",SUM(tblExpenses[JŪN]))</f>
        <v>4060</v>
      </c>
      <c r="I9" s="37">
        <f>IF(COUNT(tblExpenses[JŪL])=0,"",SUM(tblExpenses[JŪL]))</f>
        <v>4282</v>
      </c>
      <c r="J9" s="37">
        <f>IF(COUNT(tblExpenses[AUG])=0,"",SUM(tblExpenses[AUG]))</f>
        <v>4227</v>
      </c>
      <c r="K9" s="37" t="str">
        <f>IF(COUNT(tblExpenses[SEP])=0,"",SUM(tblExpenses[SEP]))</f>
        <v/>
      </c>
      <c r="L9" s="37" t="str">
        <f>IF(COUNT(tblExpenses[OKT])=0,"",SUM(tblExpenses[OKT]))</f>
        <v/>
      </c>
      <c r="M9" s="37" t="str">
        <f>IF(COUNT(tblExpenses[NOV])=0,"",SUM(tblExpenses[NOV]))</f>
        <v/>
      </c>
      <c r="N9" s="37" t="str">
        <f>IF(COUNT(tblExpenses[DEC])=0,"",SUM(tblExpenses[DEC]))</f>
        <v/>
      </c>
      <c r="O9" s="37">
        <f t="shared" ref="O9:O10" si="0">SUM(C9:N9)</f>
        <v>32642</v>
      </c>
      <c r="P9" s="38">
        <f t="shared" ref="P9:P10" si="1">IFERROR(AVERAGE(C9:N9),"")</f>
        <v>4080.25</v>
      </c>
    </row>
    <row r="10" spans="1:17" ht="21" customHeight="1" x14ac:dyDescent="0.3">
      <c r="A10" s="1"/>
      <c r="B10" s="34" t="s">
        <v>5</v>
      </c>
      <c r="C10" s="37">
        <f>IFERROR(IF(COUNT(tblIncome[JAN])=0,"",C8-C9),"")</f>
        <v>820</v>
      </c>
      <c r="D10" s="37">
        <f>IFERROR(IF(COUNT(tblIncome[FEB])=0,"",D8-D9),"")</f>
        <v>1177</v>
      </c>
      <c r="E10" s="37">
        <f>IFERROR(IF(COUNT(tblIncome[MAR])=0,"",E8-E9),"")</f>
        <v>774</v>
      </c>
      <c r="F10" s="37">
        <f>IFERROR(IF(COUNT(tblIncome[APR])=0,"",F8-F9),"")</f>
        <v>1035</v>
      </c>
      <c r="G10" s="37">
        <f>IFERROR(IF(COUNT(tblIncome[MAI])=0,"",G8-G9),"")</f>
        <v>981</v>
      </c>
      <c r="H10" s="37">
        <f>IFERROR(IF(COUNT(tblIncome[JŪN])=0,"",H8-H9),"")</f>
        <v>1034</v>
      </c>
      <c r="I10" s="37">
        <f>IFERROR(IF(COUNT(tblIncome[JŪL])=0,"",I8-I9),"")</f>
        <v>675</v>
      </c>
      <c r="J10" s="37">
        <f>IFERROR(IF(COUNT(tblIncome[AUG])=0,"",J8-J9),"")</f>
        <v>781</v>
      </c>
      <c r="K10" s="37" t="str">
        <f>IFERROR(IF(COUNT(tblIncome[SEP])=0,"",K8-K9),"")</f>
        <v/>
      </c>
      <c r="L10" s="37" t="str">
        <f>IFERROR(IF(COUNT(tblIncome[OKT])=0,"",L8-L9),"")</f>
        <v/>
      </c>
      <c r="M10" s="37" t="str">
        <f>IFERROR(IF(COUNT(tblIncome[NOV])=0,"",M8-M9),"")</f>
        <v/>
      </c>
      <c r="N10" s="37" t="str">
        <f>IFERROR(IF(COUNT(tblIncome[DEC])=0,"",N8-N9),"")</f>
        <v/>
      </c>
      <c r="O10" s="37">
        <f t="shared" si="0"/>
        <v>7277</v>
      </c>
      <c r="P10" s="38">
        <f t="shared" si="1"/>
        <v>909.625</v>
      </c>
    </row>
    <row r="11" spans="1:17" ht="9" customHeight="1" x14ac:dyDescent="0.3">
      <c r="A11" s="1"/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27"/>
    </row>
    <row r="12" spans="1:17" s="3" customFormat="1" ht="21" customHeight="1" x14ac:dyDescent="0.25">
      <c r="B12" s="21" t="s">
        <v>6</v>
      </c>
      <c r="C12" s="22" t="s">
        <v>28</v>
      </c>
      <c r="D12" s="22" t="s">
        <v>29</v>
      </c>
      <c r="E12" s="22" t="s">
        <v>31</v>
      </c>
      <c r="F12" s="22" t="s">
        <v>32</v>
      </c>
      <c r="G12" s="22" t="s">
        <v>33</v>
      </c>
      <c r="H12" s="22" t="s">
        <v>34</v>
      </c>
      <c r="I12" s="22" t="s">
        <v>35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  <c r="P12" s="23" t="s">
        <v>42</v>
      </c>
    </row>
    <row r="13" spans="1:17" s="3" customFormat="1" ht="21" customHeight="1" x14ac:dyDescent="0.25">
      <c r="A13" s="4"/>
      <c r="B13" s="8" t="s">
        <v>7</v>
      </c>
      <c r="C13" s="39">
        <v>4000</v>
      </c>
      <c r="D13" s="39">
        <v>4410</v>
      </c>
      <c r="E13" s="39">
        <v>4019</v>
      </c>
      <c r="F13" s="39">
        <v>4263</v>
      </c>
      <c r="G13" s="39">
        <v>4123</v>
      </c>
      <c r="H13" s="39">
        <v>4308</v>
      </c>
      <c r="I13" s="39">
        <v>4162</v>
      </c>
      <c r="J13" s="39">
        <v>4165</v>
      </c>
      <c r="K13" s="39"/>
      <c r="L13" s="39"/>
      <c r="M13" s="39"/>
      <c r="N13" s="39"/>
      <c r="O13" s="39">
        <f>SUM(tblIncome[[#This Row],[JAN]:[DEC]])</f>
        <v>33450</v>
      </c>
      <c r="P13" s="40">
        <f>IFERROR(AVERAGE(tblIncome[[#This Row],[JAN]:[DEC]]),"")</f>
        <v>4181.25</v>
      </c>
    </row>
    <row r="14" spans="1:17" ht="21" customHeight="1" x14ac:dyDescent="0.3">
      <c r="A14" s="1"/>
      <c r="B14" s="8" t="s">
        <v>8</v>
      </c>
      <c r="C14" s="39">
        <v>275</v>
      </c>
      <c r="D14" s="39">
        <v>296</v>
      </c>
      <c r="E14" s="39">
        <v>251</v>
      </c>
      <c r="F14" s="39">
        <v>269</v>
      </c>
      <c r="G14" s="39">
        <v>252</v>
      </c>
      <c r="H14" s="39">
        <v>252</v>
      </c>
      <c r="I14" s="39">
        <v>262</v>
      </c>
      <c r="J14" s="39">
        <v>258</v>
      </c>
      <c r="K14" s="39"/>
      <c r="L14" s="39"/>
      <c r="M14" s="39"/>
      <c r="N14" s="39"/>
      <c r="O14" s="39">
        <f>SUM(tblIncome[[#This Row],[JAN]:[DEC]])</f>
        <v>2115</v>
      </c>
      <c r="P14" s="40">
        <f>IFERROR(AVERAGE(tblIncome[[#This Row],[JAN]:[DEC]]),"")</f>
        <v>264.375</v>
      </c>
    </row>
    <row r="15" spans="1:17" ht="21" customHeight="1" x14ac:dyDescent="0.3">
      <c r="A15" s="1"/>
      <c r="B15" s="8" t="s">
        <v>9</v>
      </c>
      <c r="C15" s="39">
        <v>500</v>
      </c>
      <c r="D15" s="39">
        <v>507</v>
      </c>
      <c r="E15" s="39">
        <v>551</v>
      </c>
      <c r="F15" s="39">
        <v>556</v>
      </c>
      <c r="G15" s="39">
        <v>588</v>
      </c>
      <c r="H15" s="39">
        <v>534</v>
      </c>
      <c r="I15" s="39">
        <v>533</v>
      </c>
      <c r="J15" s="39">
        <v>585</v>
      </c>
      <c r="K15" s="39"/>
      <c r="L15" s="39"/>
      <c r="M15" s="39"/>
      <c r="N15" s="39"/>
      <c r="O15" s="39">
        <f>SUM(tblIncome[[#This Row],[JAN]:[DEC]])</f>
        <v>4354</v>
      </c>
      <c r="P15" s="40">
        <f>IFERROR(AVERAGE(tblIncome[[#This Row],[JAN]:[DEC]]),"")</f>
        <v>544.25</v>
      </c>
    </row>
    <row r="16" spans="1:17" ht="9" customHeight="1" x14ac:dyDescent="0.3">
      <c r="A16" s="1"/>
      <c r="B16" s="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0"/>
    </row>
    <row r="17" spans="1:16" ht="21" customHeight="1" x14ac:dyDescent="0.3">
      <c r="A17" s="1"/>
      <c r="B17" s="21" t="s">
        <v>4</v>
      </c>
      <c r="C17" s="22" t="s">
        <v>28</v>
      </c>
      <c r="D17" s="22" t="s">
        <v>29</v>
      </c>
      <c r="E17" s="22" t="s">
        <v>31</v>
      </c>
      <c r="F17" s="22" t="s">
        <v>32</v>
      </c>
      <c r="G17" s="22" t="s">
        <v>33</v>
      </c>
      <c r="H17" s="22" t="s">
        <v>34</v>
      </c>
      <c r="I17" s="22" t="s">
        <v>35</v>
      </c>
      <c r="J17" s="22" t="s">
        <v>36</v>
      </c>
      <c r="K17" s="22" t="s">
        <v>37</v>
      </c>
      <c r="L17" s="22" t="s">
        <v>38</v>
      </c>
      <c r="M17" s="22" t="s">
        <v>39</v>
      </c>
      <c r="N17" s="22" t="s">
        <v>40</v>
      </c>
      <c r="O17" s="22" t="s">
        <v>41</v>
      </c>
      <c r="P17" s="23" t="s">
        <v>42</v>
      </c>
    </row>
    <row r="18" spans="1:16" ht="21" customHeight="1" x14ac:dyDescent="0.3">
      <c r="A18" s="1"/>
      <c r="B18" s="8" t="s">
        <v>10</v>
      </c>
      <c r="C18" s="39">
        <v>1500</v>
      </c>
      <c r="D18" s="39">
        <v>1500</v>
      </c>
      <c r="E18" s="39">
        <v>1500</v>
      </c>
      <c r="F18" s="39">
        <v>1500</v>
      </c>
      <c r="G18" s="39">
        <v>1500</v>
      </c>
      <c r="H18" s="39">
        <v>1500</v>
      </c>
      <c r="I18" s="39">
        <v>1500</v>
      </c>
      <c r="J18" s="39">
        <v>1500</v>
      </c>
      <c r="K18" s="39"/>
      <c r="L18" s="39"/>
      <c r="M18" s="39"/>
      <c r="N18" s="39"/>
      <c r="O18" s="39">
        <f>SUM(tblExpenses[[#This Row],[JAN]:[DEC]])</f>
        <v>12000</v>
      </c>
      <c r="P18" s="40">
        <f>IFERROR(AVERAGE(tblExpenses[[#This Row],[JAN]:[DEC]]),"")</f>
        <v>1500</v>
      </c>
    </row>
    <row r="19" spans="1:16" ht="21" customHeight="1" x14ac:dyDescent="0.3">
      <c r="A19" s="1"/>
      <c r="B19" s="8" t="s">
        <v>11</v>
      </c>
      <c r="C19" s="39">
        <v>250</v>
      </c>
      <c r="D19" s="39">
        <v>331</v>
      </c>
      <c r="E19" s="39">
        <v>299</v>
      </c>
      <c r="F19" s="39">
        <v>333</v>
      </c>
      <c r="G19" s="39">
        <v>324</v>
      </c>
      <c r="H19" s="39">
        <v>313</v>
      </c>
      <c r="I19" s="39">
        <v>338</v>
      </c>
      <c r="J19" s="39">
        <v>225</v>
      </c>
      <c r="K19" s="39"/>
      <c r="L19" s="39"/>
      <c r="M19" s="39"/>
      <c r="N19" s="39"/>
      <c r="O19" s="39">
        <f>SUM(tblExpenses[[#This Row],[JAN]:[DEC]])</f>
        <v>2413</v>
      </c>
      <c r="P19" s="40">
        <f>IFERROR(AVERAGE(tblExpenses[[#This Row],[JAN]:[DEC]]),"")</f>
        <v>301.625</v>
      </c>
    </row>
    <row r="20" spans="1:16" ht="21" customHeight="1" x14ac:dyDescent="0.3">
      <c r="A20" s="1"/>
      <c r="B20" s="8" t="s">
        <v>12</v>
      </c>
      <c r="C20" s="39">
        <v>345</v>
      </c>
      <c r="D20" s="39">
        <v>345</v>
      </c>
      <c r="E20" s="39">
        <v>345</v>
      </c>
      <c r="F20" s="39">
        <v>345</v>
      </c>
      <c r="G20" s="39">
        <v>345</v>
      </c>
      <c r="H20" s="39">
        <v>345</v>
      </c>
      <c r="I20" s="39">
        <v>345</v>
      </c>
      <c r="J20" s="39">
        <v>345</v>
      </c>
      <c r="K20" s="39"/>
      <c r="L20" s="39"/>
      <c r="M20" s="39"/>
      <c r="N20" s="39"/>
      <c r="O20" s="39">
        <f>SUM(tblExpenses[[#This Row],[JAN]:[DEC]])</f>
        <v>2760</v>
      </c>
      <c r="P20" s="40">
        <f>IFERROR(AVERAGE(tblExpenses[[#This Row],[JAN]:[DEC]]),"")</f>
        <v>345</v>
      </c>
    </row>
    <row r="21" spans="1:16" ht="21" customHeight="1" x14ac:dyDescent="0.3">
      <c r="A21" s="1"/>
      <c r="B21" s="8" t="s">
        <v>13</v>
      </c>
      <c r="C21" s="39">
        <v>285</v>
      </c>
      <c r="D21" s="39">
        <v>285</v>
      </c>
      <c r="E21" s="39">
        <v>285</v>
      </c>
      <c r="F21" s="39">
        <v>285</v>
      </c>
      <c r="G21" s="39">
        <v>285</v>
      </c>
      <c r="H21" s="39">
        <v>285</v>
      </c>
      <c r="I21" s="39">
        <v>285</v>
      </c>
      <c r="J21" s="39">
        <v>285</v>
      </c>
      <c r="K21" s="39"/>
      <c r="L21" s="39"/>
      <c r="M21" s="39"/>
      <c r="N21" s="39"/>
      <c r="O21" s="39">
        <f>SUM(tblExpenses[[#This Row],[JAN]:[DEC]])</f>
        <v>2280</v>
      </c>
      <c r="P21" s="40">
        <f>IFERROR(AVERAGE(tblExpenses[[#This Row],[JAN]:[DEC]]),"")</f>
        <v>285</v>
      </c>
    </row>
    <row r="22" spans="1:16" ht="21" customHeight="1" x14ac:dyDescent="0.3">
      <c r="A22" s="1"/>
      <c r="B22" s="8" t="s">
        <v>14</v>
      </c>
      <c r="C22" s="39">
        <v>45</v>
      </c>
      <c r="D22" s="39">
        <v>45</v>
      </c>
      <c r="E22" s="39">
        <v>45</v>
      </c>
      <c r="F22" s="39">
        <v>45</v>
      </c>
      <c r="G22" s="39">
        <v>45</v>
      </c>
      <c r="H22" s="39">
        <v>45</v>
      </c>
      <c r="I22" s="39">
        <v>45</v>
      </c>
      <c r="J22" s="39">
        <v>45</v>
      </c>
      <c r="K22" s="39"/>
      <c r="L22" s="39"/>
      <c r="M22" s="39"/>
      <c r="N22" s="39"/>
      <c r="O22" s="39">
        <f>SUM(tblExpenses[[#This Row],[JAN]:[DEC]])</f>
        <v>360</v>
      </c>
      <c r="P22" s="40">
        <f>IFERROR(AVERAGE(tblExpenses[[#This Row],[JAN]:[DEC]]),"")</f>
        <v>45</v>
      </c>
    </row>
    <row r="23" spans="1:16" ht="21" customHeight="1" x14ac:dyDescent="0.3">
      <c r="A23" s="1"/>
      <c r="B23" s="8" t="s">
        <v>15</v>
      </c>
      <c r="C23" s="39">
        <v>50</v>
      </c>
      <c r="D23" s="39">
        <v>50</v>
      </c>
      <c r="E23" s="39">
        <v>50</v>
      </c>
      <c r="F23" s="39">
        <v>50</v>
      </c>
      <c r="G23" s="39">
        <v>50</v>
      </c>
      <c r="H23" s="39">
        <v>50</v>
      </c>
      <c r="I23" s="39">
        <v>50</v>
      </c>
      <c r="J23" s="39">
        <v>50</v>
      </c>
      <c r="K23" s="39"/>
      <c r="L23" s="39"/>
      <c r="M23" s="39"/>
      <c r="N23" s="39"/>
      <c r="O23" s="39">
        <f>SUM(tblExpenses[[#This Row],[JAN]:[DEC]])</f>
        <v>400</v>
      </c>
      <c r="P23" s="40">
        <f>IFERROR(AVERAGE(tblExpenses[[#This Row],[JAN]:[DEC]]),"")</f>
        <v>50</v>
      </c>
    </row>
    <row r="24" spans="1:16" ht="21" customHeight="1" x14ac:dyDescent="0.3">
      <c r="A24" s="1"/>
      <c r="B24" s="8" t="s">
        <v>16</v>
      </c>
      <c r="C24" s="39">
        <v>120</v>
      </c>
      <c r="D24" s="39">
        <v>120</v>
      </c>
      <c r="E24" s="39">
        <v>120</v>
      </c>
      <c r="F24" s="39">
        <v>120</v>
      </c>
      <c r="G24" s="39">
        <v>120</v>
      </c>
      <c r="H24" s="39">
        <v>120</v>
      </c>
      <c r="I24" s="39">
        <v>120</v>
      </c>
      <c r="J24" s="39">
        <v>120</v>
      </c>
      <c r="K24" s="39"/>
      <c r="L24" s="39"/>
      <c r="M24" s="39"/>
      <c r="N24" s="39"/>
      <c r="O24" s="39">
        <f>SUM(tblExpenses[[#This Row],[JAN]:[DEC]])</f>
        <v>960</v>
      </c>
      <c r="P24" s="40">
        <f>IFERROR(AVERAGE(tblExpenses[[#This Row],[JAN]:[DEC]]),"")</f>
        <v>120</v>
      </c>
    </row>
    <row r="25" spans="1:16" ht="21" customHeight="1" x14ac:dyDescent="0.3">
      <c r="A25" s="1"/>
      <c r="B25" s="8" t="s">
        <v>17</v>
      </c>
      <c r="C25" s="39">
        <v>50</v>
      </c>
      <c r="D25" s="39">
        <v>50</v>
      </c>
      <c r="E25" s="39">
        <v>50</v>
      </c>
      <c r="F25" s="39">
        <v>50</v>
      </c>
      <c r="G25" s="39">
        <v>50</v>
      </c>
      <c r="H25" s="39">
        <v>50</v>
      </c>
      <c r="I25" s="39">
        <v>50</v>
      </c>
      <c r="J25" s="39">
        <v>50</v>
      </c>
      <c r="K25" s="39"/>
      <c r="L25" s="39"/>
      <c r="M25" s="39"/>
      <c r="N25" s="39"/>
      <c r="O25" s="39">
        <f>SUM(tblExpenses[[#This Row],[JAN]:[DEC]])</f>
        <v>400</v>
      </c>
      <c r="P25" s="40">
        <f>IFERROR(AVERAGE(tblExpenses[[#This Row],[JAN]:[DEC]]),"")</f>
        <v>50</v>
      </c>
    </row>
    <row r="26" spans="1:16" ht="21" customHeight="1" x14ac:dyDescent="0.3">
      <c r="A26" s="1"/>
      <c r="B26" s="8" t="s">
        <v>18</v>
      </c>
      <c r="C26" s="39">
        <v>72</v>
      </c>
      <c r="D26" s="39">
        <v>70</v>
      </c>
      <c r="E26" s="39">
        <v>80</v>
      </c>
      <c r="F26" s="39">
        <v>70</v>
      </c>
      <c r="G26" s="39">
        <v>75</v>
      </c>
      <c r="H26" s="39">
        <v>80</v>
      </c>
      <c r="I26" s="39">
        <v>90</v>
      </c>
      <c r="J26" s="39">
        <v>73</v>
      </c>
      <c r="K26" s="39"/>
      <c r="L26" s="39"/>
      <c r="M26" s="39"/>
      <c r="N26" s="39"/>
      <c r="O26" s="39">
        <f>SUM(tblExpenses[[#This Row],[JAN]:[DEC]])</f>
        <v>610</v>
      </c>
      <c r="P26" s="40">
        <f>IFERROR(AVERAGE(tblExpenses[[#This Row],[JAN]:[DEC]]),"")</f>
        <v>76.25</v>
      </c>
    </row>
    <row r="27" spans="1:16" ht="21" customHeight="1" x14ac:dyDescent="0.3">
      <c r="A27" s="1"/>
      <c r="B27" s="8" t="s">
        <v>19</v>
      </c>
      <c r="C27" s="39">
        <v>60</v>
      </c>
      <c r="D27" s="39">
        <v>63</v>
      </c>
      <c r="E27" s="39">
        <v>65</v>
      </c>
      <c r="F27" s="39">
        <v>60</v>
      </c>
      <c r="G27" s="39">
        <v>65</v>
      </c>
      <c r="H27" s="39">
        <v>60</v>
      </c>
      <c r="I27" s="39">
        <v>63</v>
      </c>
      <c r="J27" s="39">
        <v>60</v>
      </c>
      <c r="K27" s="39"/>
      <c r="L27" s="39"/>
      <c r="M27" s="39"/>
      <c r="N27" s="39"/>
      <c r="O27" s="39">
        <f>SUM(tblExpenses[[#This Row],[JAN]:[DEC]])</f>
        <v>496</v>
      </c>
      <c r="P27" s="40">
        <f>IFERROR(AVERAGE(tblExpenses[[#This Row],[JAN]:[DEC]]),"")</f>
        <v>62</v>
      </c>
    </row>
    <row r="28" spans="1:16" ht="21" customHeight="1" x14ac:dyDescent="0.3">
      <c r="A28" s="1"/>
      <c r="B28" s="8" t="s">
        <v>20</v>
      </c>
      <c r="C28" s="39">
        <v>45</v>
      </c>
      <c r="D28" s="39">
        <v>45</v>
      </c>
      <c r="E28" s="39">
        <v>45</v>
      </c>
      <c r="F28" s="39">
        <v>45</v>
      </c>
      <c r="G28" s="39">
        <v>45</v>
      </c>
      <c r="H28" s="39">
        <v>45</v>
      </c>
      <c r="I28" s="39">
        <v>45</v>
      </c>
      <c r="J28" s="39">
        <v>45</v>
      </c>
      <c r="K28" s="39"/>
      <c r="L28" s="39"/>
      <c r="M28" s="39"/>
      <c r="N28" s="39"/>
      <c r="O28" s="39">
        <f>SUM(tblExpenses[[#This Row],[JAN]:[DEC]])</f>
        <v>360</v>
      </c>
      <c r="P28" s="40">
        <f>IFERROR(AVERAGE(tblExpenses[[#This Row],[JAN]:[DEC]]),"")</f>
        <v>45</v>
      </c>
    </row>
    <row r="29" spans="1:16" ht="21" customHeight="1" x14ac:dyDescent="0.3">
      <c r="A29" s="1"/>
      <c r="B29" s="8" t="s">
        <v>21</v>
      </c>
      <c r="C29" s="39">
        <v>155</v>
      </c>
      <c r="D29" s="39">
        <v>155</v>
      </c>
      <c r="E29" s="39">
        <v>158</v>
      </c>
      <c r="F29" s="39">
        <v>160</v>
      </c>
      <c r="G29" s="39">
        <v>165</v>
      </c>
      <c r="H29" s="39">
        <v>200</v>
      </c>
      <c r="I29" s="39">
        <v>340</v>
      </c>
      <c r="J29" s="39">
        <v>350</v>
      </c>
      <c r="K29" s="39"/>
      <c r="L29" s="39"/>
      <c r="M29" s="39"/>
      <c r="N29" s="39"/>
      <c r="O29" s="39">
        <f>SUM(tblExpenses[[#This Row],[JAN]:[DEC]])</f>
        <v>1683</v>
      </c>
      <c r="P29" s="40">
        <f>IFERROR(AVERAGE(tblExpenses[[#This Row],[JAN]:[DEC]]),"")</f>
        <v>210.375</v>
      </c>
    </row>
    <row r="30" spans="1:16" ht="21" customHeight="1" x14ac:dyDescent="0.25">
      <c r="B30" s="8" t="s">
        <v>22</v>
      </c>
      <c r="C30" s="39">
        <v>35</v>
      </c>
      <c r="D30" s="39">
        <v>35</v>
      </c>
      <c r="E30" s="39">
        <v>37</v>
      </c>
      <c r="F30" s="39">
        <v>39</v>
      </c>
      <c r="G30" s="39">
        <v>45</v>
      </c>
      <c r="H30" s="39">
        <v>42</v>
      </c>
      <c r="I30" s="39">
        <v>42</v>
      </c>
      <c r="J30" s="39">
        <v>36</v>
      </c>
      <c r="K30" s="39"/>
      <c r="L30" s="39"/>
      <c r="M30" s="39"/>
      <c r="N30" s="39"/>
      <c r="O30" s="39">
        <f>SUM(tblExpenses[[#This Row],[JAN]:[DEC]])</f>
        <v>311</v>
      </c>
      <c r="P30" s="40">
        <f>IFERROR(AVERAGE(tblExpenses[[#This Row],[JAN]:[DEC]]),"")</f>
        <v>38.875</v>
      </c>
    </row>
    <row r="31" spans="1:16" ht="21" customHeight="1" x14ac:dyDescent="0.3">
      <c r="A31" s="1"/>
      <c r="B31" s="8" t="s">
        <v>23</v>
      </c>
      <c r="C31" s="39">
        <v>50</v>
      </c>
      <c r="D31" s="39">
        <v>45</v>
      </c>
      <c r="E31" s="39">
        <v>40</v>
      </c>
      <c r="F31" s="39">
        <v>40</v>
      </c>
      <c r="G31" s="39">
        <v>42</v>
      </c>
      <c r="H31" s="39">
        <v>50</v>
      </c>
      <c r="I31" s="39">
        <v>55</v>
      </c>
      <c r="J31" s="39">
        <v>40</v>
      </c>
      <c r="K31" s="39"/>
      <c r="L31" s="39"/>
      <c r="M31" s="39"/>
      <c r="N31" s="39"/>
      <c r="O31" s="39">
        <f>SUM(tblExpenses[[#This Row],[JAN]:[DEC]])</f>
        <v>362</v>
      </c>
      <c r="P31" s="40">
        <f>IFERROR(AVERAGE(tblExpenses[[#This Row],[JAN]:[DEC]]),"")</f>
        <v>45.25</v>
      </c>
    </row>
    <row r="32" spans="1:16" ht="21" customHeight="1" x14ac:dyDescent="0.25">
      <c r="B32" s="8" t="s">
        <v>24</v>
      </c>
      <c r="C32" s="39">
        <v>123</v>
      </c>
      <c r="D32" s="39">
        <v>92</v>
      </c>
      <c r="E32" s="39">
        <v>58</v>
      </c>
      <c r="F32" s="39">
        <v>131</v>
      </c>
      <c r="G32" s="39">
        <v>46</v>
      </c>
      <c r="H32" s="39">
        <v>105</v>
      </c>
      <c r="I32" s="39">
        <v>84</v>
      </c>
      <c r="J32" s="39">
        <v>108</v>
      </c>
      <c r="K32" s="39"/>
      <c r="L32" s="39"/>
      <c r="M32" s="39"/>
      <c r="N32" s="39"/>
      <c r="O32" s="39">
        <f>SUM(tblExpenses[[#This Row],[JAN]:[DEC]])</f>
        <v>747</v>
      </c>
      <c r="P32" s="40">
        <f>IFERROR(AVERAGE(tblExpenses[[#This Row],[JAN]:[DEC]]),"")</f>
        <v>93.375</v>
      </c>
    </row>
    <row r="33" spans="2:16" ht="21" customHeight="1" x14ac:dyDescent="0.25">
      <c r="B33" s="8" t="s">
        <v>25</v>
      </c>
      <c r="C33" s="39">
        <v>550</v>
      </c>
      <c r="D33" s="39">
        <v>550</v>
      </c>
      <c r="E33" s="39">
        <v>550</v>
      </c>
      <c r="F33" s="39">
        <v>550</v>
      </c>
      <c r="G33" s="39">
        <v>550</v>
      </c>
      <c r="H33" s="39">
        <v>550</v>
      </c>
      <c r="I33" s="39">
        <v>550</v>
      </c>
      <c r="J33" s="39">
        <v>550</v>
      </c>
      <c r="K33" s="39"/>
      <c r="L33" s="39"/>
      <c r="M33" s="39"/>
      <c r="N33" s="39"/>
      <c r="O33" s="39">
        <f>SUM(tblExpenses[[#This Row],[JAN]:[DEC]])</f>
        <v>4400</v>
      </c>
      <c r="P33" s="40">
        <f>IFERROR(AVERAGE(tblExpenses[[#This Row],[JAN]:[DEC]]),"")</f>
        <v>550</v>
      </c>
    </row>
    <row r="34" spans="2:16" ht="21" customHeight="1" x14ac:dyDescent="0.25">
      <c r="B34" s="8" t="s">
        <v>26</v>
      </c>
      <c r="C34" s="39">
        <v>200</v>
      </c>
      <c r="D34" s="39">
        <v>225</v>
      </c>
      <c r="E34" s="39">
        <v>300</v>
      </c>
      <c r="F34" s="39">
        <v>200</v>
      </c>
      <c r="G34" s="39">
        <v>200</v>
      </c>
      <c r="H34" s="39">
        <v>200</v>
      </c>
      <c r="I34" s="39">
        <v>250</v>
      </c>
      <c r="J34" s="39">
        <v>325</v>
      </c>
      <c r="K34" s="39"/>
      <c r="L34" s="39"/>
      <c r="M34" s="39"/>
      <c r="N34" s="39"/>
      <c r="O34" s="39">
        <f>SUM(tblExpenses[[#This Row],[JAN]:[DEC]])</f>
        <v>1900</v>
      </c>
      <c r="P34" s="40">
        <f>IFERROR(AVERAGE(tblExpenses[[#This Row],[JAN]:[DEC]]),"")</f>
        <v>237.5</v>
      </c>
    </row>
    <row r="35" spans="2:16" ht="21" customHeight="1" x14ac:dyDescent="0.25">
      <c r="B35" s="6" t="s">
        <v>27</v>
      </c>
      <c r="C35" s="41">
        <v>20</v>
      </c>
      <c r="D35" s="41">
        <v>30</v>
      </c>
      <c r="E35" s="41">
        <v>20</v>
      </c>
      <c r="F35" s="41">
        <v>30</v>
      </c>
      <c r="G35" s="41">
        <v>30</v>
      </c>
      <c r="H35" s="41">
        <v>20</v>
      </c>
      <c r="I35" s="41">
        <v>30</v>
      </c>
      <c r="J35" s="41">
        <v>20</v>
      </c>
      <c r="K35" s="41"/>
      <c r="L35" s="41"/>
      <c r="M35" s="41"/>
      <c r="N35" s="41"/>
      <c r="O35" s="41">
        <f>SUM(tblExpenses[[#This Row],[JAN]:[DEC]])</f>
        <v>200</v>
      </c>
      <c r="P35" s="42">
        <f>IFERROR(AVERAGE(tblExpenses[[#This Row],[JAN]:[DEC]]),"")</f>
        <v>25</v>
      </c>
    </row>
  </sheetData>
  <mergeCells count="2">
    <mergeCell ref="B2:D2"/>
    <mergeCell ref="E2:F2"/>
  </mergeCells>
  <printOptions horizontalCentered="1"/>
  <pageMargins left="0.25" right="0.25" top="0.5" bottom="0.75" header="0.3" footer="0.3"/>
  <pageSetup paperSize="9" fitToHeight="0" orientation="portrait" r:id="rId1"/>
  <headerFooter differentFirst="1">
    <oddFooter>Page &amp;P of &amp;N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Ģimenes budžets</vt:lpstr>
      <vt:lpstr>Drukāt_virsrakstus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Petr Barborik</cp:lastModifiedBy>
  <dcterms:created xsi:type="dcterms:W3CDTF">2013-11-29T19:17:45Z</dcterms:created>
  <dcterms:modified xsi:type="dcterms:W3CDTF">2014-02-21T09:04:38Z</dcterms:modified>
</cp:coreProperties>
</file>