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VI\"/>
    </mc:Choice>
  </mc:AlternateContent>
  <bookViews>
    <workbookView xWindow="0" yWindow="90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i" sheetId="9" r:id="rId5"/>
    <sheet name="Jūn" sheetId="10" r:id="rId6"/>
    <sheet name="Jūl" sheetId="11" r:id="rId7"/>
    <sheet name="Aug" sheetId="12" r:id="rId8"/>
    <sheet name="Sep" sheetId="13" r:id="rId9"/>
    <sheet name="Okt" sheetId="14" r:id="rId10"/>
    <sheet name="Nov" sheetId="15" r:id="rId11"/>
    <sheet name="Dec" sheetId="16" r:id="rId12"/>
  </sheets>
  <definedNames>
    <definedName name="AprSun1">DATE(Kalendārais_gads,4,4)-WEEKDAY(DATE(Kalendārais_gads,4,4))+1</definedName>
    <definedName name="AugSun1">DATE(Kalendārais_gads,8,8)-WEEKDAY(DATE(Kalendārais_gads,8,8))+1</definedName>
    <definedName name="DecSun1">DATE(Kalendārais_gads,12,12)-WEEKDAY(DATE(Kalendārais_gads,12,12))+1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Jūl!$A$1:$N$33</definedName>
    <definedName name="_xlnm.Print_Area" localSheetId="5">Jūn!$A$1:$N$33</definedName>
    <definedName name="_xlnm.Print_Area" localSheetId="4">Mai!$A$1:$N$33</definedName>
    <definedName name="_xlnm.Print_Area" localSheetId="2">Mar!$A$1:$N$33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  <definedName name="FebSun1">DATE(Kalendārais_gads,2,2)-WEEKDAY(DATE(Kalendārais_gads,2,2))+1</definedName>
    <definedName name="JanSun1">DATE(Kalendārais_gads,1,1)-WEEKDAY(DATE(Kalendārais_gads,1,1))+1</definedName>
    <definedName name="JūlSun1">DATE(Kalendārais_gads,7,7)-WEEKDAY(DATE(Kalendārais_gads,7,7))+1</definedName>
    <definedName name="JūnSun1">DATE(Kalendārais_gads,6,6)-WEEKDAY(DATE(Kalendārais_gads,6,6))+1</definedName>
    <definedName name="Kalendārais_gads">Jan!$N$2</definedName>
    <definedName name="MaiSun1">DATE(Kalendārais_gads,5,5)-WEEKDAY(DATE(Kalendārais_gads,5,5))+1</definedName>
    <definedName name="MarSun1">DATE(Kalendārais_gads,3,3)-WEEKDAY(DATE(Kalendārais_gads,3,3))+1</definedName>
    <definedName name="NovSun1">DATE(Kalendārais_gads,11,11)-WEEKDAY(DATE(Kalendārais_gads,11,11))+1</definedName>
    <definedName name="OktSun1">DATE(Kalendārais_gads,10,10)-WEEKDAY(DATE(Kalendārais_gads,10,10))+1</definedName>
    <definedName name="SepSun1">DATE(Kalendārais_gads,9,9)-WEEKDAY(DATE(Kalendārais_gads,9,9))+1</definedName>
    <definedName name="Svarīgo_datumu_tabula" localSheetId="3">Apr!$L$4:$M$8</definedName>
    <definedName name="Svarīgo_datumu_tabula" localSheetId="7">Aug!$L$4:$M$8</definedName>
    <definedName name="Svarīgo_datumu_tabula" localSheetId="11">Dec!$L$4:$M$8</definedName>
    <definedName name="Svarīgo_datumu_tabula" localSheetId="1">Feb!$L$4:$M$8</definedName>
    <definedName name="Svarīgo_datumu_tabula" localSheetId="6">Jūl!$L$4:$M$8</definedName>
    <definedName name="Svarīgo_datumu_tabula" localSheetId="5">Jūn!$L$4:$M$8</definedName>
    <definedName name="Svarīgo_datumu_tabula" localSheetId="4">Mai!$L$4:$M$8</definedName>
    <definedName name="Svarīgo_datumu_tabula" localSheetId="2">Mar!$L$4:$M$8</definedName>
    <definedName name="Svarīgo_datumu_tabula" localSheetId="10">Nov!$L$4:$M$8</definedName>
    <definedName name="Svarīgo_datumu_tabula" localSheetId="9">Okt!$L$4:$M$8</definedName>
    <definedName name="Svarīgo_datumu_tabula" localSheetId="8">Sep!$L$4:$M$8</definedName>
    <definedName name="Svarīgo_datumu_tabula">Jan!$L$4:$M$8</definedName>
    <definedName name="Uzdevuma_dienas" localSheetId="3">Apr!$L$4:$L$33</definedName>
    <definedName name="Uzdevuma_dienas" localSheetId="7">Aug!$L$4:$L$33</definedName>
    <definedName name="Uzdevuma_dienas" localSheetId="11">Dec!$L$4:$L$33</definedName>
    <definedName name="Uzdevuma_dienas" localSheetId="1">Feb!$L$4:$L$33</definedName>
    <definedName name="Uzdevuma_dienas" localSheetId="6">Jūl!$L$4:$L$33</definedName>
    <definedName name="Uzdevuma_dienas" localSheetId="5">Jūn!$L$4:$L$33</definedName>
    <definedName name="Uzdevuma_dienas" localSheetId="4">Mai!$L$4:$L$33</definedName>
    <definedName name="Uzdevuma_dienas" localSheetId="2">Mar!$L$4:$L$33</definedName>
    <definedName name="Uzdevuma_dienas" localSheetId="10">Nov!$L$4:$L$33</definedName>
    <definedName name="Uzdevuma_dienas" localSheetId="9">Okt!$L$4:$L$33</definedName>
    <definedName name="Uzdevuma_dienas" localSheetId="8">Sep!$L$4:$L$33</definedName>
    <definedName name="Uzdevuma_dienas">Jan!$L$4:$L$33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6" l="1"/>
  <c r="N2" i="16"/>
  <c r="N2" i="15"/>
  <c r="N2" i="14"/>
  <c r="N2" i="13"/>
  <c r="N2" i="12"/>
  <c r="N2" i="11"/>
  <c r="N2" i="10"/>
  <c r="N2" i="9"/>
  <c r="N2" i="8"/>
  <c r="N2" i="7"/>
  <c r="C4" i="1" l="1"/>
  <c r="C5" i="6"/>
  <c r="C4" i="7"/>
  <c r="C6" i="8"/>
  <c r="G6" i="9"/>
  <c r="G6" i="10"/>
  <c r="G7" i="11"/>
  <c r="H7" i="12"/>
  <c r="H4" i="13"/>
  <c r="G6" i="16"/>
  <c r="C5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C4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5" i="8"/>
  <c r="C4" i="6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I5" i="8"/>
  <c r="H5" i="8"/>
  <c r="G5" i="8"/>
  <c r="F5" i="8"/>
  <c r="E5" i="8"/>
  <c r="D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I4" i="15"/>
  <c r="H4" i="15"/>
  <c r="G4" i="15"/>
  <c r="F4" i="15"/>
  <c r="E4" i="15"/>
  <c r="D4" i="15"/>
  <c r="C4" i="15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I4" i="6"/>
  <c r="H4" i="6"/>
  <c r="G4" i="6"/>
  <c r="F4" i="6"/>
  <c r="E4" i="6"/>
  <c r="D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<sst xmlns="http://schemas.openxmlformats.org/spreadsheetml/2006/main" count="555" uniqueCount="39">
  <si>
    <t>JAN</t>
  </si>
  <si>
    <t>NEDĒĻAS GRAFIKS</t>
  </si>
  <si>
    <t>PIRMDIENA</t>
  </si>
  <si>
    <t>8:00</t>
  </si>
  <si>
    <t>Franču valoda</t>
  </si>
  <si>
    <t>10:00</t>
  </si>
  <si>
    <t>Matemātika</t>
  </si>
  <si>
    <t>14:00</t>
  </si>
  <si>
    <t>Angļu valoda</t>
  </si>
  <si>
    <t>P</t>
  </si>
  <si>
    <t>OTRDIENA</t>
  </si>
  <si>
    <t>9:00</t>
  </si>
  <si>
    <t>Mākslas vēsture</t>
  </si>
  <si>
    <t>16:00</t>
  </si>
  <si>
    <t>Programmēšana</t>
  </si>
  <si>
    <t>O</t>
  </si>
  <si>
    <t>T</t>
  </si>
  <si>
    <t>TREŠDIENA</t>
  </si>
  <si>
    <t>C</t>
  </si>
  <si>
    <t>Pk</t>
  </si>
  <si>
    <t>CETURTDIENA</t>
  </si>
  <si>
    <t>S</t>
  </si>
  <si>
    <t>Sv</t>
  </si>
  <si>
    <t>PIEKTDIENA</t>
  </si>
  <si>
    <t>UZDEVUMI</t>
  </si>
  <si>
    <t>Franču valoda: jānodod referāta pirmais melnraksts</t>
  </si>
  <si>
    <t>Mākslas vēsture: pārbaudes darbs</t>
  </si>
  <si>
    <t>&lt; Ievadiet kalendāra gadu šūnā N2.</t>
  </si>
  <si>
    <t>OKT</t>
  </si>
  <si>
    <t>NOV</t>
  </si>
  <si>
    <t>DEC</t>
  </si>
  <si>
    <t>FEB</t>
  </si>
  <si>
    <t>MAR</t>
  </si>
  <si>
    <t>APR</t>
  </si>
  <si>
    <t>MAI</t>
  </si>
  <si>
    <t>JŪN</t>
  </si>
  <si>
    <t>JŪL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</si>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</sst>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14062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7">
        <v>2016</v>
      </c>
      <c r="P2" s="32" t="s">
        <v>27</v>
      </c>
    </row>
    <row r="3" spans="1:16" ht="21" customHeight="1" x14ac:dyDescent="0.2">
      <c r="A3" s="4"/>
      <c r="B3" s="31" t="s">
        <v>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IF(DAY(JanSun1)=1,JanSun1-6,JanSun1+1)</f>
        <v>42366</v>
      </c>
      <c r="D4" s="10">
        <f>IF(DAY(JanSun1)=1,JanSun1-5,JanSun1+2)</f>
        <v>42367</v>
      </c>
      <c r="E4" s="10">
        <f>IF(DAY(JanSun1)=1,JanSun1-4,JanSun1+3)</f>
        <v>42368</v>
      </c>
      <c r="F4" s="10">
        <f>IF(DAY(JanSun1)=1,JanSun1-3,JanSun1+4)</f>
        <v>42369</v>
      </c>
      <c r="G4" s="10">
        <f>IF(DAY(JanSun1)=1,JanSun1-2,JanSun1+5)</f>
        <v>42370</v>
      </c>
      <c r="H4" s="10">
        <f>IF(DAY(JanSun1)=1,JanSun1-1,JanSun1+6)</f>
        <v>42371</v>
      </c>
      <c r="I4" s="10">
        <f>IF(DAY(JanSun1)=1,JanSun1,JanSun1+7)</f>
        <v>42372</v>
      </c>
      <c r="J4" s="5"/>
      <c r="K4" s="74" t="s">
        <v>2</v>
      </c>
      <c r="L4" s="16">
        <v>5</v>
      </c>
      <c r="M4" s="75" t="s">
        <v>25</v>
      </c>
      <c r="N4" s="76"/>
      <c r="P4" s="25"/>
    </row>
    <row r="5" spans="1:16" ht="18" customHeight="1" x14ac:dyDescent="0.2">
      <c r="A5" s="4"/>
      <c r="B5" s="26"/>
      <c r="C5" s="10">
        <f>IF(DAY(JanSun1)=1,JanSun1+1,JanSun1+8)</f>
        <v>42373</v>
      </c>
      <c r="D5" s="10">
        <f>IF(DAY(JanSun1)=1,JanSun1+2,JanSun1+9)</f>
        <v>42374</v>
      </c>
      <c r="E5" s="10">
        <f>IF(DAY(JanSun1)=1,JanSun1+3,JanSun1+10)</f>
        <v>42375</v>
      </c>
      <c r="F5" s="10">
        <f>IF(DAY(JanSun1)=1,JanSun1+4,JanSun1+11)</f>
        <v>42376</v>
      </c>
      <c r="G5" s="10">
        <f>IF(DAY(JanSun1)=1,JanSun1+5,JanSun1+12)</f>
        <v>42377</v>
      </c>
      <c r="H5" s="10">
        <f>IF(DAY(JanSun1)=1,JanSun1+6,JanSun1+13)</f>
        <v>42378</v>
      </c>
      <c r="I5" s="10">
        <f>IF(DAY(JanSun1)=1,JanSun1+7,JanSun1+14)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IF(DAY(JanSun1)=1,JanSun1+8,JanSun1+15)</f>
        <v>42380</v>
      </c>
      <c r="D6" s="10">
        <f>IF(DAY(JanSun1)=1,JanSun1+9,JanSun1+16)</f>
        <v>42381</v>
      </c>
      <c r="E6" s="10">
        <f>IF(DAY(JanSun1)=1,JanSun1+10,JanSun1+17)</f>
        <v>42382</v>
      </c>
      <c r="F6" s="10">
        <f>IF(DAY(JanSun1)=1,JanSun1+11,JanSun1+18)</f>
        <v>42383</v>
      </c>
      <c r="G6" s="10">
        <f>IF(DAY(JanSun1)=1,JanSun1+12,JanSun1+19)</f>
        <v>42384</v>
      </c>
      <c r="H6" s="10">
        <f>IF(DAY(JanSun1)=1,JanSun1+13,JanSun1+20)</f>
        <v>42385</v>
      </c>
      <c r="I6" s="10">
        <f>IF(DAY(JanSun1)=1,JanSun1+14,JanSun1+21)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IF(DAY(JanSun1)=1,JanSun1+15,JanSun1+22)</f>
        <v>42387</v>
      </c>
      <c r="D7" s="10">
        <f>IF(DAY(JanSun1)=1,JanSun1+16,JanSun1+23)</f>
        <v>42388</v>
      </c>
      <c r="E7" s="10">
        <f>IF(DAY(JanSun1)=1,JanSun1+17,JanSun1+24)</f>
        <v>42389</v>
      </c>
      <c r="F7" s="10">
        <f>IF(DAY(JanSun1)=1,JanSun1+18,JanSun1+25)</f>
        <v>42390</v>
      </c>
      <c r="G7" s="10">
        <f>IF(DAY(JanSun1)=1,JanSun1+19,JanSun1+26)</f>
        <v>42391</v>
      </c>
      <c r="H7" s="10">
        <f>IF(DAY(JanSun1)=1,JanSun1+20,JanSun1+27)</f>
        <v>42392</v>
      </c>
      <c r="I7" s="10">
        <f>IF(DAY(JanSun1)=1,JanSun1+21,JanSun1+28)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IF(DAY(JanSun1)=1,JanSun1+22,JanSun1+29)</f>
        <v>42394</v>
      </c>
      <c r="D8" s="10">
        <f>IF(DAY(JanSun1)=1,JanSun1+23,JanSun1+30)</f>
        <v>42395</v>
      </c>
      <c r="E8" s="10">
        <f>IF(DAY(JanSun1)=1,JanSun1+24,JanSun1+31)</f>
        <v>42396</v>
      </c>
      <c r="F8" s="10">
        <f>IF(DAY(JanSun1)=1,JanSun1+25,JanSun1+32)</f>
        <v>42397</v>
      </c>
      <c r="G8" s="10">
        <f>IF(DAY(JanSun1)=1,JanSun1+26,JanSun1+33)</f>
        <v>42398</v>
      </c>
      <c r="H8" s="10">
        <f>IF(DAY(JanSun1)=1,JanSun1+27,JanSun1+34)</f>
        <v>42399</v>
      </c>
      <c r="I8" s="10">
        <f>IF(DAY(JanSun1)=1,JanSun1+28,JanSun1+35)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IF(DAY(JanSun1)=1,JanSun1+29,JanSun1+36)</f>
        <v>42401</v>
      </c>
      <c r="D9" s="10">
        <f>IF(DAY(JanSun1)=1,JanSun1+30,JanSun1+37)</f>
        <v>42402</v>
      </c>
      <c r="E9" s="10">
        <f>IF(DAY(JanSun1)=1,JanSun1+31,JanSun1+38)</f>
        <v>42403</v>
      </c>
      <c r="F9" s="10">
        <f>IF(DAY(JanSun1)=1,JanSun1+32,JanSun1+39)</f>
        <v>42404</v>
      </c>
      <c r="G9" s="10">
        <f>IF(DAY(JanSun1)=1,JanSun1+33,JanSun1+40)</f>
        <v>42405</v>
      </c>
      <c r="H9" s="10">
        <f>IF(DAY(JanSun1)=1,JanSun1+34,JanSun1+41)</f>
        <v>42406</v>
      </c>
      <c r="I9" s="10">
        <f>IF(DAY(JanSun1)=1,JanSun1+35,JanSun1+42)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>
        <v>20</v>
      </c>
      <c r="M10" s="42" t="s">
        <v>26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VLOOKUP(DAY(C4),Uzdevuma_dienas,1,FALSE)=DAY(C4)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28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IF(DAY(OktSun1)=1,OktSun1-6,OktSun1+1)</f>
        <v>42653</v>
      </c>
      <c r="D4" s="10">
        <f>IF(DAY(OktSun1)=1,OktSun1-5,OktSun1+2)</f>
        <v>42654</v>
      </c>
      <c r="E4" s="10">
        <f>IF(DAY(OktSun1)=1,OktSun1-4,OktSun1+3)</f>
        <v>42655</v>
      </c>
      <c r="F4" s="10">
        <f>IF(DAY(OktSun1)=1,OktSun1-3,OktSun1+4)</f>
        <v>42656</v>
      </c>
      <c r="G4" s="10">
        <f>IF(DAY(OktSun1)=1,OktSun1-2,OktSun1+5)</f>
        <v>42657</v>
      </c>
      <c r="H4" s="10">
        <f>IF(DAY(OktSun1)=1,OktSun1-1,OktSun1+6)</f>
        <v>42658</v>
      </c>
      <c r="I4" s="10">
        <f>IF(DAY(OktSun1)=1,OktSun1,OktSun1+7)</f>
        <v>42659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IF(DAY(OktSun1)=1,OktSun1+1,OktSun1+8)</f>
        <v>42660</v>
      </c>
      <c r="D5" s="10">
        <f>IF(DAY(OktSun1)=1,OktSun1+2,OktSun1+9)</f>
        <v>42661</v>
      </c>
      <c r="E5" s="10">
        <f>IF(DAY(OktSun1)=1,OktSun1+3,OktSun1+10)</f>
        <v>42662</v>
      </c>
      <c r="F5" s="10">
        <f>IF(DAY(OktSun1)=1,OktSun1+4,OktSun1+11)</f>
        <v>42663</v>
      </c>
      <c r="G5" s="10">
        <f>IF(DAY(OktSun1)=1,OktSun1+5,OktSun1+12)</f>
        <v>42664</v>
      </c>
      <c r="H5" s="10">
        <f>IF(DAY(OktSun1)=1,OktSun1+6,OktSun1+13)</f>
        <v>42665</v>
      </c>
      <c r="I5" s="10">
        <f>IF(DAY(OktSun1)=1,OktSun1+7,OktSun1+14)</f>
        <v>42666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IF(DAY(OktSun1)=1,OktSun1+8,OktSun1+15)</f>
        <v>42667</v>
      </c>
      <c r="D6" s="10">
        <f>IF(DAY(OktSun1)=1,OktSun1+9,OktSun1+16)</f>
        <v>42668</v>
      </c>
      <c r="E6" s="10">
        <f>IF(DAY(OktSun1)=1,OktSun1+10,OktSun1+17)</f>
        <v>42669</v>
      </c>
      <c r="F6" s="10">
        <f>IF(DAY(OktSun1)=1,OktSun1+11,OktSun1+18)</f>
        <v>42670</v>
      </c>
      <c r="G6" s="10">
        <f>IF(DAY(OktSun1)=1,OktSun1+12,OktSun1+19)</f>
        <v>42671</v>
      </c>
      <c r="H6" s="10">
        <f>IF(DAY(OktSun1)=1,OktSun1+13,OktSun1+20)</f>
        <v>42672</v>
      </c>
      <c r="I6" s="10">
        <f>IF(DAY(OktSun1)=1,OktSun1+14,OktSun1+21)</f>
        <v>42673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IF(DAY(OktSun1)=1,OktSun1+15,OktSun1+22)</f>
        <v>42674</v>
      </c>
      <c r="D7" s="10">
        <f>IF(DAY(OktSun1)=1,OktSun1+16,OktSun1+23)</f>
        <v>42675</v>
      </c>
      <c r="E7" s="10">
        <f>IF(DAY(OktSun1)=1,OktSun1+17,OktSun1+24)</f>
        <v>42676</v>
      </c>
      <c r="F7" s="10">
        <f>IF(DAY(OktSun1)=1,OktSun1+18,OktSun1+25)</f>
        <v>42677</v>
      </c>
      <c r="G7" s="10">
        <f>IF(DAY(OktSun1)=1,OktSun1+19,OktSun1+26)</f>
        <v>42678</v>
      </c>
      <c r="H7" s="10">
        <f>IF(DAY(OktSun1)=1,OktSun1+20,OktSun1+27)</f>
        <v>42679</v>
      </c>
      <c r="I7" s="10">
        <f>IF(DAY(OktSun1)=1,OktSun1+21,OktSun1+28)</f>
        <v>42680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IF(DAY(OktSun1)=1,OktSun1+22,OktSun1+29)</f>
        <v>42681</v>
      </c>
      <c r="D8" s="10">
        <f>IF(DAY(OktSun1)=1,OktSun1+23,OktSun1+30)</f>
        <v>42682</v>
      </c>
      <c r="E8" s="10">
        <f>IF(DAY(OktSun1)=1,OktSun1+24,OktSun1+31)</f>
        <v>42683</v>
      </c>
      <c r="F8" s="10">
        <f>IF(DAY(OktSun1)=1,OktSun1+25,OktSun1+32)</f>
        <v>42684</v>
      </c>
      <c r="G8" s="10">
        <f>IF(DAY(OktSun1)=1,OktSun1+26,OktSun1+33)</f>
        <v>42685</v>
      </c>
      <c r="H8" s="10">
        <f>IF(DAY(OktSun1)=1,OktSun1+27,OktSun1+34)</f>
        <v>42686</v>
      </c>
      <c r="I8" s="10">
        <f>IF(DAY(OktSun1)=1,OktSun1+28,OktSun1+35)</f>
        <v>42687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IF(DAY(OktSun1)=1,OktSun1+29,OktSun1+36)</f>
        <v>42688</v>
      </c>
      <c r="D9" s="10">
        <f>IF(DAY(OktSun1)=1,OktSun1+30,OktSun1+37)</f>
        <v>42689</v>
      </c>
      <c r="E9" s="10">
        <f>IF(DAY(OktSun1)=1,OktSun1+31,OktSun1+38)</f>
        <v>42690</v>
      </c>
      <c r="F9" s="10">
        <f>IF(DAY(OktSun1)=1,OktSun1+32,OktSun1+39)</f>
        <v>42691</v>
      </c>
      <c r="G9" s="10">
        <f>IF(DAY(OktSun1)=1,OktSun1+33,OktSun1+40)</f>
        <v>42692</v>
      </c>
      <c r="H9" s="10">
        <f>IF(DAY(OktSun1)=1,OktSun1+34,OktSun1+41)</f>
        <v>42693</v>
      </c>
      <c r="I9" s="10">
        <f>IF(DAY(OktSun1)=1,OktSun1+35,OktSun1+42)</f>
        <v>42694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VLOOKUP(DAY(C4),Uzdevuma_dienas,1,FALSE)=DAY(C4)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29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IF(DAY(NovSun1)=1,NovSun1-6,NovSun1+1)</f>
        <v>42681</v>
      </c>
      <c r="D4" s="10">
        <f>IF(DAY(NovSun1)=1,NovSun1-5,NovSun1+2)</f>
        <v>42682</v>
      </c>
      <c r="E4" s="10">
        <f>IF(DAY(NovSun1)=1,NovSun1-4,NovSun1+3)</f>
        <v>42683</v>
      </c>
      <c r="F4" s="10">
        <f>IF(DAY(NovSun1)=1,NovSun1-3,NovSun1+4)</f>
        <v>42684</v>
      </c>
      <c r="G4" s="10">
        <f>IF(DAY(NovSun1)=1,NovSun1-2,NovSun1+5)</f>
        <v>42685</v>
      </c>
      <c r="H4" s="10">
        <f>IF(DAY(NovSun1)=1,NovSun1-1,NovSun1+6)</f>
        <v>42686</v>
      </c>
      <c r="I4" s="10">
        <f>IF(DAY(NovSun1)=1,NovSun1,NovSun1+7)</f>
        <v>42687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IF(DAY(NovSun1)=1,NovSun1+1,NovSun1+8)</f>
        <v>42688</v>
      </c>
      <c r="D5" s="10">
        <f>IF(DAY(NovSun1)=1,NovSun1+2,NovSun1+9)</f>
        <v>42689</v>
      </c>
      <c r="E5" s="10">
        <f>IF(DAY(NovSun1)=1,NovSun1+3,NovSun1+10)</f>
        <v>42690</v>
      </c>
      <c r="F5" s="10">
        <f>IF(DAY(NovSun1)=1,NovSun1+4,NovSun1+11)</f>
        <v>42691</v>
      </c>
      <c r="G5" s="10">
        <f>IF(DAY(NovSun1)=1,NovSun1+5,NovSun1+12)</f>
        <v>42692</v>
      </c>
      <c r="H5" s="10">
        <f>IF(DAY(NovSun1)=1,NovSun1+6,NovSun1+13)</f>
        <v>42693</v>
      </c>
      <c r="I5" s="10">
        <f>IF(DAY(NovSun1)=1,NovSun1+7,NovSun1+14)</f>
        <v>42694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IF(DAY(NovSun1)=1,NovSun1+8,NovSun1+15)</f>
        <v>42695</v>
      </c>
      <c r="D6" s="10">
        <f>IF(DAY(NovSun1)=1,NovSun1+9,NovSun1+16)</f>
        <v>42696</v>
      </c>
      <c r="E6" s="10">
        <f>IF(DAY(NovSun1)=1,NovSun1+10,NovSun1+17)</f>
        <v>42697</v>
      </c>
      <c r="F6" s="10">
        <f>IF(DAY(NovSun1)=1,NovSun1+11,NovSun1+18)</f>
        <v>42698</v>
      </c>
      <c r="G6" s="10">
        <f>IF(DAY(NovSun1)=1,NovSun1+12,NovSun1+19)</f>
        <v>42699</v>
      </c>
      <c r="H6" s="10">
        <f>IF(DAY(NovSun1)=1,NovSun1+13,NovSun1+20)</f>
        <v>42700</v>
      </c>
      <c r="I6" s="10">
        <f>IF(DAY(NovSun1)=1,NovSun1+14,NovSun1+21)</f>
        <v>42701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IF(DAY(NovSun1)=1,NovSun1+15,NovSun1+22)</f>
        <v>42702</v>
      </c>
      <c r="D7" s="10">
        <f>IF(DAY(NovSun1)=1,NovSun1+16,NovSun1+23)</f>
        <v>42703</v>
      </c>
      <c r="E7" s="10">
        <f>IF(DAY(NovSun1)=1,NovSun1+17,NovSun1+24)</f>
        <v>42704</v>
      </c>
      <c r="F7" s="10">
        <f>IF(DAY(NovSun1)=1,NovSun1+18,NovSun1+25)</f>
        <v>42705</v>
      </c>
      <c r="G7" s="10">
        <f>IF(DAY(NovSun1)=1,NovSun1+19,NovSun1+26)</f>
        <v>42706</v>
      </c>
      <c r="H7" s="10">
        <f>IF(DAY(NovSun1)=1,NovSun1+20,NovSun1+27)</f>
        <v>42707</v>
      </c>
      <c r="I7" s="10">
        <f>IF(DAY(NovSun1)=1,NovSun1+21,NovSun1+28)</f>
        <v>42708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IF(DAY(NovSun1)=1,NovSun1+22,NovSun1+29)</f>
        <v>42709</v>
      </c>
      <c r="D8" s="10">
        <f>IF(DAY(NovSun1)=1,NovSun1+23,NovSun1+30)</f>
        <v>42710</v>
      </c>
      <c r="E8" s="10">
        <f>IF(DAY(NovSun1)=1,NovSun1+24,NovSun1+31)</f>
        <v>42711</v>
      </c>
      <c r="F8" s="10">
        <f>IF(DAY(NovSun1)=1,NovSun1+25,NovSun1+32)</f>
        <v>42712</v>
      </c>
      <c r="G8" s="10">
        <f>IF(DAY(NovSun1)=1,NovSun1+26,NovSun1+33)</f>
        <v>42713</v>
      </c>
      <c r="H8" s="10">
        <f>IF(DAY(NovSun1)=1,NovSun1+27,NovSun1+34)</f>
        <v>42714</v>
      </c>
      <c r="I8" s="10">
        <f>IF(DAY(NovSun1)=1,NovSun1+28,NovSun1+35)</f>
        <v>42715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IF(DAY(NovSun1)=1,NovSun1+29,NovSun1+36)</f>
        <v>42716</v>
      </c>
      <c r="D9" s="10">
        <f>IF(DAY(NovSun1)=1,NovSun1+30,NovSun1+37)</f>
        <v>42717</v>
      </c>
      <c r="E9" s="10">
        <f>IF(DAY(NovSun1)=1,NovSun1+31,NovSun1+38)</f>
        <v>42718</v>
      </c>
      <c r="F9" s="10">
        <f>IF(DAY(NovSun1)=1,NovSun1+32,NovSun1+39)</f>
        <v>42719</v>
      </c>
      <c r="G9" s="10">
        <f>IF(DAY(NovSun1)=1,NovSun1+33,NovSun1+40)</f>
        <v>42720</v>
      </c>
      <c r="H9" s="10">
        <f>IF(DAY(NovSun1)=1,NovSun1+34,NovSun1+41)</f>
        <v>42721</v>
      </c>
      <c r="I9" s="10">
        <f>IF(DAY(NovSun1)=1,NovSun1+35,NovSun1+42)</f>
        <v>42722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VLOOKUP(DAY(C4),Uzdevuma_dienas,1,FALSE)=DAY(C4)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30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IF(DAY(DecSun1)=1,DecSun1-6,DecSun1+1)</f>
        <v>42716</v>
      </c>
      <c r="D4" s="10">
        <f>IF(DAY(DecSun1)=1,DecSun1-5,DecSun1+2)</f>
        <v>42717</v>
      </c>
      <c r="E4" s="10">
        <f>IF(DAY(DecSun1)=1,DecSun1-4,DecSun1+3)</f>
        <v>42718</v>
      </c>
      <c r="F4" s="10">
        <f>IF(DAY(DecSun1)=1,DecSun1-3,DecSun1+4)</f>
        <v>42719</v>
      </c>
      <c r="G4" s="10">
        <f>IF(DAY(DecSun1)=1,DecSun1-2,DecSun1+5)</f>
        <v>42720</v>
      </c>
      <c r="H4" s="10">
        <f>IF(DAY(DecSun1)=1,DecSun1-1,DecSun1+6)</f>
        <v>42721</v>
      </c>
      <c r="I4" s="10">
        <f>IF(DAY(DecSun1)=1,DecSun1,DecSun1+7)</f>
        <v>42722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IF(DAY(DecSun1)=1,DecSun1+1,DecSun1+8)</f>
        <v>42723</v>
      </c>
      <c r="D5" s="10">
        <f>IF(DAY(DecSun1)=1,DecSun1+2,DecSun1+9)</f>
        <v>42724</v>
      </c>
      <c r="E5" s="10">
        <f>IF(DAY(DecSun1)=1,DecSun1+3,DecSun1+10)</f>
        <v>42725</v>
      </c>
      <c r="F5" s="10">
        <f>IF(DAY(DecSun1)=1,DecSun1+4,DecSun1+11)</f>
        <v>42726</v>
      </c>
      <c r="G5" s="10">
        <f>IF(DAY(DecSun1)=1,DecSun1+5,DecSun1+12)</f>
        <v>42727</v>
      </c>
      <c r="H5" s="10">
        <f>IF(DAY(DecSun1)=1,DecSun1+6,DecSun1+13)</f>
        <v>42728</v>
      </c>
      <c r="I5" s="10">
        <f>IF(DAY(DecSun1)=1,DecSun1+7,DecSun1+14)</f>
        <v>42729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IF(DAY(DecSun1)=1,DecSun1+8,DecSun1+15)</f>
        <v>42730</v>
      </c>
      <c r="D6" s="10">
        <f>IF(DAY(DecSun1)=1,DecSun1+9,DecSun1+16)</f>
        <v>42731</v>
      </c>
      <c r="E6" s="10">
        <f>IF(DAY(DecSun1)=1,DecSun1+10,DecSun1+17)</f>
        <v>42732</v>
      </c>
      <c r="F6" s="10">
        <f>IF(DAY(DecSun1)=1,DecSun1+11,DecSun1+18)</f>
        <v>42733</v>
      </c>
      <c r="G6" s="10">
        <f>IF(DAY(DecSun1)=1,DecSun1+12,DecSun1+19)</f>
        <v>42734</v>
      </c>
      <c r="H6" s="10">
        <f>IF(DAY(DecSun1)=1,DecSun1+13,DecSun1+20)</f>
        <v>42735</v>
      </c>
      <c r="I6" s="10">
        <f>IF(DAY(DecSun1)=1,DecSun1+14,DecSun1+21)</f>
        <v>42736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IF(DAY(DecSun1)=1,DecSun1+15,DecSun1+22)</f>
        <v>42737</v>
      </c>
      <c r="D7" s="10">
        <f>IF(DAY(DecSun1)=1,DecSun1+16,DecSun1+23)</f>
        <v>42738</v>
      </c>
      <c r="E7" s="10">
        <f>IF(DAY(DecSun1)=1,DecSun1+17,DecSun1+24)</f>
        <v>42739</v>
      </c>
      <c r="F7" s="10">
        <f>IF(DAY(DecSun1)=1,DecSun1+18,DecSun1+25)</f>
        <v>42740</v>
      </c>
      <c r="G7" s="10">
        <f>IF(DAY(DecSun1)=1,DecSun1+19,DecSun1+26)</f>
        <v>42741</v>
      </c>
      <c r="H7" s="10">
        <f>IF(DAY(DecSun1)=1,DecSun1+20,DecSun1+27)</f>
        <v>42742</v>
      </c>
      <c r="I7" s="10">
        <f>IF(DAY(DecSun1)=1,DecSun1+21,DecSun1+28)</f>
        <v>42743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IF(DAY(DecSun1)=1,DecSun1+22,DecSun1+29)</f>
        <v>42744</v>
      </c>
      <c r="D8" s="10">
        <f>IF(DAY(DecSun1)=1,DecSun1+23,DecSun1+30)</f>
        <v>42745</v>
      </c>
      <c r="E8" s="10">
        <f>IF(DAY(DecSun1)=1,DecSun1+24,DecSun1+31)</f>
        <v>42746</v>
      </c>
      <c r="F8" s="10">
        <f>IF(DAY(DecSun1)=1,DecSun1+25,DecSun1+32)</f>
        <v>42747</v>
      </c>
      <c r="G8" s="10">
        <f>IF(DAY(DecSun1)=1,DecSun1+26,DecSun1+33)</f>
        <v>42748</v>
      </c>
      <c r="H8" s="10">
        <f>IF(DAY(DecSun1)=1,DecSun1+27,DecSun1+34)</f>
        <v>42749</v>
      </c>
      <c r="I8" s="10">
        <f>IF(DAY(DecSun1)=1,DecSun1+28,DecSun1+35)</f>
        <v>42750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IF(DAY(DecSun1)=1,DecSun1+29,DecSun1+36)</f>
        <v>42751</v>
      </c>
      <c r="D9" s="10">
        <f>IF(DAY(DecSun1)=1,DecSun1+30,DecSun1+37)</f>
        <v>42752</v>
      </c>
      <c r="E9" s="10">
        <f>IF(DAY(DecSun1)=1,DecSun1+31,DecSun1+38)</f>
        <v>42753</v>
      </c>
      <c r="F9" s="10">
        <f>IF(DAY(DecSun1)=1,DecSun1+32,DecSun1+39)</f>
        <v>42754</v>
      </c>
      <c r="G9" s="10">
        <f>IF(DAY(DecSun1)=1,DecSun1+33,DecSun1+40)</f>
        <v>42755</v>
      </c>
      <c r="H9" s="10">
        <f>IF(DAY(DecSun1)=1,DecSun1+34,DecSun1+41)</f>
        <v>42756</v>
      </c>
      <c r="I9" s="10">
        <f>IF(DAY(DecSun1)=1,DecSun1+35,DecSun1+42)</f>
        <v>42757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VLOOKUP(DAY(C4),Uzdevuma_dienas,1,FALSE)=DAY(C4)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31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IF(DAY(FebSun1)=1,FebSun1-6,FebSun1+1)</f>
        <v>42401</v>
      </c>
      <c r="D4" s="10">
        <f>IF(DAY(FebSun1)=1,FebSun1-5,FebSun1+2)</f>
        <v>42402</v>
      </c>
      <c r="E4" s="10">
        <f>IF(DAY(FebSun1)=1,FebSun1-4,FebSun1+3)</f>
        <v>42403</v>
      </c>
      <c r="F4" s="10">
        <f>IF(DAY(FebSun1)=1,FebSun1-3,FebSun1+4)</f>
        <v>42404</v>
      </c>
      <c r="G4" s="10">
        <f>IF(DAY(FebSun1)=1,FebSun1-2,FebSun1+5)</f>
        <v>42405</v>
      </c>
      <c r="H4" s="10">
        <f>IF(DAY(FebSun1)=1,FebSun1-1,FebSun1+6)</f>
        <v>42406</v>
      </c>
      <c r="I4" s="10">
        <f>IF(DAY(FebSun1)=1,FebSun1,FebSun1+7)</f>
        <v>42407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IF(DAY(FebSun1)=1,FebSun1+1,FebSun1+8)</f>
        <v>42408</v>
      </c>
      <c r="D5" s="10">
        <f>IF(DAY(FebSun1)=1,FebSun1+2,FebSun1+9)</f>
        <v>42409</v>
      </c>
      <c r="E5" s="10">
        <f>IF(DAY(FebSun1)=1,FebSun1+3,FebSun1+10)</f>
        <v>42410</v>
      </c>
      <c r="F5" s="10">
        <f>IF(DAY(FebSun1)=1,FebSun1+4,FebSun1+11)</f>
        <v>42411</v>
      </c>
      <c r="G5" s="10">
        <f>IF(DAY(FebSun1)=1,FebSun1+5,FebSun1+12)</f>
        <v>42412</v>
      </c>
      <c r="H5" s="10">
        <f>IF(DAY(FebSun1)=1,FebSun1+6,FebSun1+13)</f>
        <v>42413</v>
      </c>
      <c r="I5" s="10">
        <f>IF(DAY(FebSun1)=1,FebSun1+7,FebSun1+14)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IF(DAY(FebSun1)=1,FebSun1+8,FebSun1+15)</f>
        <v>42415</v>
      </c>
      <c r="D6" s="10">
        <f>IF(DAY(FebSun1)=1,FebSun1+9,FebSun1+16)</f>
        <v>42416</v>
      </c>
      <c r="E6" s="10">
        <f>IF(DAY(FebSun1)=1,FebSun1+10,FebSun1+17)</f>
        <v>42417</v>
      </c>
      <c r="F6" s="10">
        <f>IF(DAY(FebSun1)=1,FebSun1+11,FebSun1+18)</f>
        <v>42418</v>
      </c>
      <c r="G6" s="10">
        <f>IF(DAY(FebSun1)=1,FebSun1+12,FebSun1+19)</f>
        <v>42419</v>
      </c>
      <c r="H6" s="10">
        <f>IF(DAY(FebSun1)=1,FebSun1+13,FebSun1+20)</f>
        <v>42420</v>
      </c>
      <c r="I6" s="10">
        <f>IF(DAY(FebSun1)=1,FebSun1+14,FebSun1+21)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IF(DAY(FebSun1)=1,FebSun1+15,FebSun1+22)</f>
        <v>42422</v>
      </c>
      <c r="D7" s="10">
        <f>IF(DAY(FebSun1)=1,FebSun1+16,FebSun1+23)</f>
        <v>42423</v>
      </c>
      <c r="E7" s="10">
        <f>IF(DAY(FebSun1)=1,FebSun1+17,FebSun1+24)</f>
        <v>42424</v>
      </c>
      <c r="F7" s="10">
        <f>IF(DAY(FebSun1)=1,FebSun1+18,FebSun1+25)</f>
        <v>42425</v>
      </c>
      <c r="G7" s="10">
        <f>IF(DAY(FebSun1)=1,FebSun1+19,FebSun1+26)</f>
        <v>42426</v>
      </c>
      <c r="H7" s="10">
        <f>IF(DAY(FebSun1)=1,FebSun1+20,FebSun1+27)</f>
        <v>42427</v>
      </c>
      <c r="I7" s="10">
        <f>IF(DAY(FebSun1)=1,FebSun1+21,FebSun1+28)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IF(DAY(FebSun1)=1,FebSun1+22,FebSun1+29)</f>
        <v>42429</v>
      </c>
      <c r="D8" s="10">
        <f>IF(DAY(FebSun1)=1,FebSun1+23,FebSun1+30)</f>
        <v>42430</v>
      </c>
      <c r="E8" s="10">
        <f>IF(DAY(FebSun1)=1,FebSun1+24,FebSun1+31)</f>
        <v>42431</v>
      </c>
      <c r="F8" s="10">
        <f>IF(DAY(FebSun1)=1,FebSun1+25,FebSun1+32)</f>
        <v>42432</v>
      </c>
      <c r="G8" s="10">
        <f>IF(DAY(FebSun1)=1,FebSun1+26,FebSun1+33)</f>
        <v>42433</v>
      </c>
      <c r="H8" s="10">
        <f>IF(DAY(FebSun1)=1,FebSun1+27,FebSun1+34)</f>
        <v>42434</v>
      </c>
      <c r="I8" s="10">
        <f>IF(DAY(FebSun1)=1,FebSun1+28,FebSun1+35)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IF(DAY(FebSun1)=1,FebSun1+29,FebSun1+36)</f>
        <v>42436</v>
      </c>
      <c r="D9" s="10">
        <f>IF(DAY(FebSun1)=1,FebSun1+30,FebSun1+37)</f>
        <v>42437</v>
      </c>
      <c r="E9" s="10">
        <f>IF(DAY(FebSun1)=1,FebSun1+31,FebSun1+38)</f>
        <v>42438</v>
      </c>
      <c r="F9" s="10">
        <f>IF(DAY(FebSun1)=1,FebSun1+32,FebSun1+39)</f>
        <v>42439</v>
      </c>
      <c r="G9" s="10">
        <f>IF(DAY(FebSun1)=1,FebSun1+33,FebSun1+40)</f>
        <v>42440</v>
      </c>
      <c r="H9" s="10">
        <f>IF(DAY(FebSun1)=1,FebSun1+34,FebSun1+41)</f>
        <v>42441</v>
      </c>
      <c r="I9" s="10">
        <f>IF(DAY(FebSun1)=1,FebSun1+35,FebSun1+42)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VLOOKUP(DAY(C4),Uzdevuma_dienas,1,FALSE)=DAY(C4)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32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IF(DAY(MarSun1)=1,MarSun1-6,MarSun1+1)</f>
        <v>42429</v>
      </c>
      <c r="D4" s="10">
        <f>IF(DAY(MarSun1)=1,MarSun1-5,MarSun1+2)</f>
        <v>42430</v>
      </c>
      <c r="E4" s="10">
        <f>IF(DAY(MarSun1)=1,MarSun1-4,MarSun1+3)</f>
        <v>42431</v>
      </c>
      <c r="F4" s="10">
        <f>IF(DAY(MarSun1)=1,MarSun1-3,MarSun1+4)</f>
        <v>42432</v>
      </c>
      <c r="G4" s="10">
        <f>IF(DAY(MarSun1)=1,MarSun1-2,MarSun1+5)</f>
        <v>42433</v>
      </c>
      <c r="H4" s="10">
        <f>IF(DAY(MarSun1)=1,MarSun1-1,MarSun1+6)</f>
        <v>42434</v>
      </c>
      <c r="I4" s="10">
        <f>IF(DAY(MarSun1)=1,MarSun1,MarSun1+7)</f>
        <v>42435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IF(DAY(MarSun1)=1,MarSun1+1,MarSun1+8)</f>
        <v>42436</v>
      </c>
      <c r="D5" s="10">
        <f>IF(DAY(MarSun1)=1,MarSun1+2,MarSun1+9)</f>
        <v>42437</v>
      </c>
      <c r="E5" s="10">
        <f>IF(DAY(MarSun1)=1,MarSun1+3,MarSun1+10)</f>
        <v>42438</v>
      </c>
      <c r="F5" s="10">
        <f>IF(DAY(MarSun1)=1,MarSun1+4,MarSun1+11)</f>
        <v>42439</v>
      </c>
      <c r="G5" s="10">
        <f>IF(DAY(MarSun1)=1,MarSun1+5,MarSun1+12)</f>
        <v>42440</v>
      </c>
      <c r="H5" s="10">
        <f>IF(DAY(MarSun1)=1,MarSun1+6,MarSun1+13)</f>
        <v>42441</v>
      </c>
      <c r="I5" s="10">
        <f>IF(DAY(MarSun1)=1,MarSun1+7,MarSun1+14)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IF(DAY(MarSun1)=1,MarSun1+8,MarSun1+15)</f>
        <v>42443</v>
      </c>
      <c r="D6" s="10">
        <f>IF(DAY(MarSun1)=1,MarSun1+9,MarSun1+16)</f>
        <v>42444</v>
      </c>
      <c r="E6" s="10">
        <f>IF(DAY(MarSun1)=1,MarSun1+10,MarSun1+17)</f>
        <v>42445</v>
      </c>
      <c r="F6" s="10">
        <f>IF(DAY(MarSun1)=1,MarSun1+11,MarSun1+18)</f>
        <v>42446</v>
      </c>
      <c r="G6" s="10">
        <f>IF(DAY(MarSun1)=1,MarSun1+12,MarSun1+19)</f>
        <v>42447</v>
      </c>
      <c r="H6" s="10">
        <f>IF(DAY(MarSun1)=1,MarSun1+13,MarSun1+20)</f>
        <v>42448</v>
      </c>
      <c r="I6" s="10">
        <f>IF(DAY(MarSun1)=1,MarSun1+14,MarSun1+21)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IF(DAY(MarSun1)=1,MarSun1+15,MarSun1+22)</f>
        <v>42450</v>
      </c>
      <c r="D7" s="10">
        <f>IF(DAY(MarSun1)=1,MarSun1+16,MarSun1+23)</f>
        <v>42451</v>
      </c>
      <c r="E7" s="10">
        <f>IF(DAY(MarSun1)=1,MarSun1+17,MarSun1+24)</f>
        <v>42452</v>
      </c>
      <c r="F7" s="10">
        <f>IF(DAY(MarSun1)=1,MarSun1+18,MarSun1+25)</f>
        <v>42453</v>
      </c>
      <c r="G7" s="10">
        <f>IF(DAY(MarSun1)=1,MarSun1+19,MarSun1+26)</f>
        <v>42454</v>
      </c>
      <c r="H7" s="10">
        <f>IF(DAY(MarSun1)=1,MarSun1+20,MarSun1+27)</f>
        <v>42455</v>
      </c>
      <c r="I7" s="10">
        <f>IF(DAY(MarSun1)=1,MarSun1+21,MarSun1+28)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IF(DAY(MarSun1)=1,MarSun1+22,MarSun1+29)</f>
        <v>42457</v>
      </c>
      <c r="D8" s="10">
        <f>IF(DAY(MarSun1)=1,MarSun1+23,MarSun1+30)</f>
        <v>42458</v>
      </c>
      <c r="E8" s="10">
        <f>IF(DAY(MarSun1)=1,MarSun1+24,MarSun1+31)</f>
        <v>42459</v>
      </c>
      <c r="F8" s="10">
        <f>IF(DAY(MarSun1)=1,MarSun1+25,MarSun1+32)</f>
        <v>42460</v>
      </c>
      <c r="G8" s="10">
        <f>IF(DAY(MarSun1)=1,MarSun1+26,MarSun1+33)</f>
        <v>42461</v>
      </c>
      <c r="H8" s="10">
        <f>IF(DAY(MarSun1)=1,MarSun1+27,MarSun1+34)</f>
        <v>42462</v>
      </c>
      <c r="I8" s="10">
        <f>IF(DAY(MarSun1)=1,MarSun1+28,MarSun1+35)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IF(DAY(MarSun1)=1,MarSun1+29,MarSun1+36)</f>
        <v>42464</v>
      </c>
      <c r="D9" s="10">
        <f>IF(DAY(MarSun1)=1,MarSun1+30,MarSun1+37)</f>
        <v>42465</v>
      </c>
      <c r="E9" s="10">
        <f>IF(DAY(MarSun1)=1,MarSun1+31,MarSun1+38)</f>
        <v>42466</v>
      </c>
      <c r="F9" s="10">
        <f>IF(DAY(MarSun1)=1,MarSun1+32,MarSun1+39)</f>
        <v>42467</v>
      </c>
      <c r="G9" s="10">
        <f>IF(DAY(MarSun1)=1,MarSun1+33,MarSun1+40)</f>
        <v>42468</v>
      </c>
      <c r="H9" s="10">
        <f>IF(DAY(MarSun1)=1,MarSun1+34,MarSun1+41)</f>
        <v>42469</v>
      </c>
      <c r="I9" s="10">
        <f>IF(DAY(MarSun1)=1,MarSun1+35,MarSun1+42)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VLOOKUP(DAY(C4),Uzdevuma_dienas,1,FALSE)=DAY(C4)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33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IF(DAY(AprSun1)=1,AprSun1-6,AprSun1+1)</f>
        <v>42464</v>
      </c>
      <c r="D4" s="10">
        <f>IF(DAY(AprSun1)=1,AprSun1-5,AprSun1+2)</f>
        <v>42465</v>
      </c>
      <c r="E4" s="10">
        <f>IF(DAY(AprSun1)=1,AprSun1-4,AprSun1+3)</f>
        <v>42466</v>
      </c>
      <c r="F4" s="10">
        <f>IF(DAY(AprSun1)=1,AprSun1-3,AprSun1+4)</f>
        <v>42467</v>
      </c>
      <c r="G4" s="10">
        <f>IF(DAY(AprSun1)=1,AprSun1-2,AprSun1+5)</f>
        <v>42468</v>
      </c>
      <c r="H4" s="10">
        <f>IF(DAY(AprSun1)=1,AprSun1-1,AprSun1+6)</f>
        <v>42469</v>
      </c>
      <c r="I4" s="10">
        <f>IF(DAY(AprSun1)=1,AprSun1,AprSun1+7)</f>
        <v>42470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IF(DAY(AprSun1)=1,AprSun1+1,AprSun1+8)</f>
        <v>42471</v>
      </c>
      <c r="D5" s="10">
        <f>IF(DAY(AprSun1)=1,AprSun1+2,AprSun1+9)</f>
        <v>42472</v>
      </c>
      <c r="E5" s="10">
        <f>IF(DAY(AprSun1)=1,AprSun1+3,AprSun1+10)</f>
        <v>42473</v>
      </c>
      <c r="F5" s="10">
        <f>IF(DAY(AprSun1)=1,AprSun1+4,AprSun1+11)</f>
        <v>42474</v>
      </c>
      <c r="G5" s="10">
        <f>IF(DAY(AprSun1)=1,AprSun1+5,AprSun1+12)</f>
        <v>42475</v>
      </c>
      <c r="H5" s="10">
        <f>IF(DAY(AprSun1)=1,AprSun1+6,AprSun1+13)</f>
        <v>42476</v>
      </c>
      <c r="I5" s="10">
        <f>IF(DAY(AprSun1)=1,AprSun1+7,AprSun1+14)</f>
        <v>42477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IF(DAY(AprSun1)=1,AprSun1+8,AprSun1+15)</f>
        <v>42478</v>
      </c>
      <c r="D6" s="10">
        <f>IF(DAY(AprSun1)=1,AprSun1+9,AprSun1+16)</f>
        <v>42479</v>
      </c>
      <c r="E6" s="10">
        <f>IF(DAY(AprSun1)=1,AprSun1+10,AprSun1+17)</f>
        <v>42480</v>
      </c>
      <c r="F6" s="10">
        <f>IF(DAY(AprSun1)=1,AprSun1+11,AprSun1+18)</f>
        <v>42481</v>
      </c>
      <c r="G6" s="10">
        <f>IF(DAY(AprSun1)=1,AprSun1+12,AprSun1+19)</f>
        <v>42482</v>
      </c>
      <c r="H6" s="10">
        <f>IF(DAY(AprSun1)=1,AprSun1+13,AprSun1+20)</f>
        <v>42483</v>
      </c>
      <c r="I6" s="10">
        <f>IF(DAY(AprSun1)=1,AprSun1+14,AprSun1+21)</f>
        <v>42484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IF(DAY(AprSun1)=1,AprSun1+15,AprSun1+22)</f>
        <v>42485</v>
      </c>
      <c r="D7" s="10">
        <f>IF(DAY(AprSun1)=1,AprSun1+16,AprSun1+23)</f>
        <v>42486</v>
      </c>
      <c r="E7" s="10">
        <f>IF(DAY(AprSun1)=1,AprSun1+17,AprSun1+24)</f>
        <v>42487</v>
      </c>
      <c r="F7" s="10">
        <f>IF(DAY(AprSun1)=1,AprSun1+18,AprSun1+25)</f>
        <v>42488</v>
      </c>
      <c r="G7" s="10">
        <f>IF(DAY(AprSun1)=1,AprSun1+19,AprSun1+26)</f>
        <v>42489</v>
      </c>
      <c r="H7" s="10">
        <f>IF(DAY(AprSun1)=1,AprSun1+20,AprSun1+27)</f>
        <v>42490</v>
      </c>
      <c r="I7" s="10">
        <f>IF(DAY(AprSun1)=1,AprSun1+21,AprSun1+28)</f>
        <v>42491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IF(DAY(AprSun1)=1,AprSun1+22,AprSun1+29)</f>
        <v>42492</v>
      </c>
      <c r="D8" s="10">
        <f>IF(DAY(AprSun1)=1,AprSun1+23,AprSun1+30)</f>
        <v>42493</v>
      </c>
      <c r="E8" s="10">
        <f>IF(DAY(AprSun1)=1,AprSun1+24,AprSun1+31)</f>
        <v>42494</v>
      </c>
      <c r="F8" s="10">
        <f>IF(DAY(AprSun1)=1,AprSun1+25,AprSun1+32)</f>
        <v>42495</v>
      </c>
      <c r="G8" s="10">
        <f>IF(DAY(AprSun1)=1,AprSun1+26,AprSun1+33)</f>
        <v>42496</v>
      </c>
      <c r="H8" s="10">
        <f>IF(DAY(AprSun1)=1,AprSun1+27,AprSun1+34)</f>
        <v>42497</v>
      </c>
      <c r="I8" s="10">
        <f>IF(DAY(AprSun1)=1,AprSun1+28,AprSun1+35)</f>
        <v>42498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IF(DAY(AprSun1)=1,AprSun1+29,AprSun1+36)</f>
        <v>42499</v>
      </c>
      <c r="D9" s="10">
        <f>IF(DAY(AprSun1)=1,AprSun1+30,AprSun1+37)</f>
        <v>42500</v>
      </c>
      <c r="E9" s="10">
        <f>IF(DAY(AprSun1)=1,AprSun1+31,AprSun1+38)</f>
        <v>42501</v>
      </c>
      <c r="F9" s="10">
        <f>IF(DAY(AprSun1)=1,AprSun1+32,AprSun1+39)</f>
        <v>42502</v>
      </c>
      <c r="G9" s="10">
        <f>IF(DAY(AprSun1)=1,AprSun1+33,AprSun1+40)</f>
        <v>42503</v>
      </c>
      <c r="H9" s="10">
        <f>IF(DAY(AprSun1)=1,AprSun1+34,AprSun1+41)</f>
        <v>42504</v>
      </c>
      <c r="I9" s="10">
        <f>IF(DAY(AprSun1)=1,AprSun1+35,AprSun1+42)</f>
        <v>42505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VLOOKUP(DAY(C4),Uzdevuma_dienas,1,FALSE)=DAY(C4)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34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IF(DAY(MaiSun1)=1,MaiSun1-6,MaiSun1+1)</f>
        <v>42485</v>
      </c>
      <c r="D4" s="10">
        <f>IF(DAY(MaiSun1)=1,MaiSun1-5,MaiSun1+2)</f>
        <v>42486</v>
      </c>
      <c r="E4" s="10">
        <f>IF(DAY(MaiSun1)=1,MaiSun1-4,MaiSun1+3)</f>
        <v>42487</v>
      </c>
      <c r="F4" s="10">
        <f>IF(DAY(MaiSun1)=1,MaiSun1-3,MaiSun1+4)</f>
        <v>42488</v>
      </c>
      <c r="G4" s="10">
        <f>IF(DAY(MaiSun1)=1,MaiSun1-2,MaiSun1+5)</f>
        <v>42489</v>
      </c>
      <c r="H4" s="10">
        <f>IF(DAY(MaiSun1)=1,MaiSun1-1,MaiSun1+6)</f>
        <v>42490</v>
      </c>
      <c r="I4" s="10">
        <f>IF(DAY(MaiSun1)=1,MaiSun1,MaiSun1+7)</f>
        <v>42491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IF(DAY(MaiSun1)=1,MaiSun1+1,MaiSun1+8)</f>
        <v>42492</v>
      </c>
      <c r="D5" s="10">
        <f>IF(DAY(MaiSun1)=1,MaiSun1+2,MaiSun1+9)</f>
        <v>42493</v>
      </c>
      <c r="E5" s="10">
        <f>IF(DAY(MaiSun1)=1,MaiSun1+3,MaiSun1+10)</f>
        <v>42494</v>
      </c>
      <c r="F5" s="10">
        <f>IF(DAY(MaiSun1)=1,MaiSun1+4,MaiSun1+11)</f>
        <v>42495</v>
      </c>
      <c r="G5" s="10">
        <f>IF(DAY(MaiSun1)=1,MaiSun1+5,MaiSun1+12)</f>
        <v>42496</v>
      </c>
      <c r="H5" s="10">
        <f>IF(DAY(MaiSun1)=1,MaiSun1+6,MaiSun1+13)</f>
        <v>42497</v>
      </c>
      <c r="I5" s="10">
        <f>IF(DAY(MaiSun1)=1,MaiSun1+7,MaiSun1+14)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IF(DAY(MaiSun1)=1,MaiSun1+8,MaiSun1+15)</f>
        <v>42499</v>
      </c>
      <c r="D6" s="10">
        <f>IF(DAY(MaiSun1)=1,MaiSun1+9,MaiSun1+16)</f>
        <v>42500</v>
      </c>
      <c r="E6" s="10">
        <f>IF(DAY(MaiSun1)=1,MaiSun1+10,MaiSun1+17)</f>
        <v>42501</v>
      </c>
      <c r="F6" s="10">
        <f>IF(DAY(MaiSun1)=1,MaiSun1+11,MaiSun1+18)</f>
        <v>42502</v>
      </c>
      <c r="G6" s="10">
        <f>IF(DAY(MaiSun1)=1,MaiSun1+12,MaiSun1+19)</f>
        <v>42503</v>
      </c>
      <c r="H6" s="10">
        <f>IF(DAY(MaiSun1)=1,MaiSun1+13,MaiSun1+20)</f>
        <v>42504</v>
      </c>
      <c r="I6" s="10">
        <f>IF(DAY(MaiSun1)=1,MaiSun1+14,MaiSun1+21)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IF(DAY(MaiSun1)=1,MaiSun1+15,MaiSun1+22)</f>
        <v>42506</v>
      </c>
      <c r="D7" s="10">
        <f>IF(DAY(MaiSun1)=1,MaiSun1+16,MaiSun1+23)</f>
        <v>42507</v>
      </c>
      <c r="E7" s="10">
        <f>IF(DAY(MaiSun1)=1,MaiSun1+17,MaiSun1+24)</f>
        <v>42508</v>
      </c>
      <c r="F7" s="10">
        <f>IF(DAY(MaiSun1)=1,MaiSun1+18,MaiSun1+25)</f>
        <v>42509</v>
      </c>
      <c r="G7" s="10">
        <f>IF(DAY(MaiSun1)=1,MaiSun1+19,MaiSun1+26)</f>
        <v>42510</v>
      </c>
      <c r="H7" s="10">
        <f>IF(DAY(MaiSun1)=1,MaiSun1+20,MaiSun1+27)</f>
        <v>42511</v>
      </c>
      <c r="I7" s="10">
        <f>IF(DAY(MaiSun1)=1,MaiSun1+21,MaiSun1+28)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IF(DAY(MaiSun1)=1,MaiSun1+22,MaiSun1+29)</f>
        <v>42513</v>
      </c>
      <c r="D8" s="10">
        <f>IF(DAY(MaiSun1)=1,MaiSun1+23,MaiSun1+30)</f>
        <v>42514</v>
      </c>
      <c r="E8" s="10">
        <f>IF(DAY(MaiSun1)=1,MaiSun1+24,MaiSun1+31)</f>
        <v>42515</v>
      </c>
      <c r="F8" s="10">
        <f>IF(DAY(MaiSun1)=1,MaiSun1+25,MaiSun1+32)</f>
        <v>42516</v>
      </c>
      <c r="G8" s="10">
        <f>IF(DAY(MaiSun1)=1,MaiSun1+26,MaiSun1+33)</f>
        <v>42517</v>
      </c>
      <c r="H8" s="10">
        <f>IF(DAY(MaiSun1)=1,MaiSun1+27,MaiSun1+34)</f>
        <v>42518</v>
      </c>
      <c r="I8" s="10">
        <f>IF(DAY(MaiSun1)=1,MaiSun1+28,MaiSun1+35)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IF(DAY(MaiSun1)=1,MaiSun1+29,MaiSun1+36)</f>
        <v>42520</v>
      </c>
      <c r="D9" s="10">
        <f>IF(DAY(MaiSun1)=1,MaiSun1+30,MaiSun1+37)</f>
        <v>42521</v>
      </c>
      <c r="E9" s="10">
        <f>IF(DAY(MaiSun1)=1,MaiSun1+31,MaiSun1+38)</f>
        <v>42522</v>
      </c>
      <c r="F9" s="10">
        <f>IF(DAY(MaiSun1)=1,MaiSun1+32,MaiSun1+39)</f>
        <v>42523</v>
      </c>
      <c r="G9" s="10">
        <f>IF(DAY(MaiSun1)=1,MaiSun1+33,MaiSun1+40)</f>
        <v>42524</v>
      </c>
      <c r="H9" s="10">
        <f>IF(DAY(MaiSun1)=1,MaiSun1+34,MaiSun1+41)</f>
        <v>42525</v>
      </c>
      <c r="I9" s="10">
        <f>IF(DAY(MaiSun1)=1,MaiSun1+35,MaiSun1+42)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VLOOKUP(DAY(C4),Uzdevuma_dienas,1,FALSE)=DAY(C4)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35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IF(DAY(JūnSun1)=1,JūnSun1-6,JūnSun1+1)</f>
        <v>42527</v>
      </c>
      <c r="D4" s="10">
        <f>IF(DAY(JūnSun1)=1,JūnSun1-5,JūnSun1+2)</f>
        <v>42528</v>
      </c>
      <c r="E4" s="10">
        <f>IF(DAY(JūnSun1)=1,JūnSun1-4,JūnSun1+3)</f>
        <v>42529</v>
      </c>
      <c r="F4" s="10">
        <f>IF(DAY(JūnSun1)=1,JūnSun1-3,JūnSun1+4)</f>
        <v>42530</v>
      </c>
      <c r="G4" s="10">
        <f>IF(DAY(JūnSun1)=1,JūnSun1-2,JūnSun1+5)</f>
        <v>42531</v>
      </c>
      <c r="H4" s="10">
        <f>IF(DAY(JūnSun1)=1,JūnSun1-1,JūnSun1+6)</f>
        <v>42532</v>
      </c>
      <c r="I4" s="10">
        <f>IF(DAY(JūnSun1)=1,JūnSun1,JūnSun1+7)</f>
        <v>42533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IF(DAY(JūnSun1)=1,JūnSun1+1,JūnSun1+8)</f>
        <v>42534</v>
      </c>
      <c r="D5" s="10">
        <f>IF(DAY(JūnSun1)=1,JūnSun1+2,JūnSun1+9)</f>
        <v>42535</v>
      </c>
      <c r="E5" s="10">
        <f>IF(DAY(JūnSun1)=1,JūnSun1+3,JūnSun1+10)</f>
        <v>42536</v>
      </c>
      <c r="F5" s="10">
        <f>IF(DAY(JūnSun1)=1,JūnSun1+4,JūnSun1+11)</f>
        <v>42537</v>
      </c>
      <c r="G5" s="10">
        <f>IF(DAY(JūnSun1)=1,JūnSun1+5,JūnSun1+12)</f>
        <v>42538</v>
      </c>
      <c r="H5" s="10">
        <f>IF(DAY(JūnSun1)=1,JūnSun1+6,JūnSun1+13)</f>
        <v>42539</v>
      </c>
      <c r="I5" s="10">
        <f>IF(DAY(JūnSun1)=1,JūnSun1+7,JūnSun1+14)</f>
        <v>42540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IF(DAY(JūnSun1)=1,JūnSun1+8,JūnSun1+15)</f>
        <v>42541</v>
      </c>
      <c r="D6" s="10">
        <f>IF(DAY(JūnSun1)=1,JūnSun1+9,JūnSun1+16)</f>
        <v>42542</v>
      </c>
      <c r="E6" s="10">
        <f>IF(DAY(JūnSun1)=1,JūnSun1+10,JūnSun1+17)</f>
        <v>42543</v>
      </c>
      <c r="F6" s="10">
        <f>IF(DAY(JūnSun1)=1,JūnSun1+11,JūnSun1+18)</f>
        <v>42544</v>
      </c>
      <c r="G6" s="10">
        <f>IF(DAY(JūnSun1)=1,JūnSun1+12,JūnSun1+19)</f>
        <v>42545</v>
      </c>
      <c r="H6" s="10">
        <f>IF(DAY(JūnSun1)=1,JūnSun1+13,JūnSun1+20)</f>
        <v>42546</v>
      </c>
      <c r="I6" s="10">
        <f>IF(DAY(JūnSun1)=1,JūnSun1+14,JūnSun1+21)</f>
        <v>42547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IF(DAY(JūnSun1)=1,JūnSun1+15,JūnSun1+22)</f>
        <v>42548</v>
      </c>
      <c r="D7" s="10">
        <f>IF(DAY(JūnSun1)=1,JūnSun1+16,JūnSun1+23)</f>
        <v>42549</v>
      </c>
      <c r="E7" s="10">
        <f>IF(DAY(JūnSun1)=1,JūnSun1+17,JūnSun1+24)</f>
        <v>42550</v>
      </c>
      <c r="F7" s="10">
        <f>IF(DAY(JūnSun1)=1,JūnSun1+18,JūnSun1+25)</f>
        <v>42551</v>
      </c>
      <c r="G7" s="10">
        <f>IF(DAY(JūnSun1)=1,JūnSun1+19,JūnSun1+26)</f>
        <v>42552</v>
      </c>
      <c r="H7" s="10">
        <f>IF(DAY(JūnSun1)=1,JūnSun1+20,JūnSun1+27)</f>
        <v>42553</v>
      </c>
      <c r="I7" s="10">
        <f>IF(DAY(JūnSun1)=1,JūnSun1+21,JūnSun1+28)</f>
        <v>42554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IF(DAY(JūnSun1)=1,JūnSun1+22,JūnSun1+29)</f>
        <v>42555</v>
      </c>
      <c r="D8" s="10">
        <f>IF(DAY(JūnSun1)=1,JūnSun1+23,JūnSun1+30)</f>
        <v>42556</v>
      </c>
      <c r="E8" s="10">
        <f>IF(DAY(JūnSun1)=1,JūnSun1+24,JūnSun1+31)</f>
        <v>42557</v>
      </c>
      <c r="F8" s="10">
        <f>IF(DAY(JūnSun1)=1,JūnSun1+25,JūnSun1+32)</f>
        <v>42558</v>
      </c>
      <c r="G8" s="10">
        <f>IF(DAY(JūnSun1)=1,JūnSun1+26,JūnSun1+33)</f>
        <v>42559</v>
      </c>
      <c r="H8" s="10">
        <f>IF(DAY(JūnSun1)=1,JūnSun1+27,JūnSun1+34)</f>
        <v>42560</v>
      </c>
      <c r="I8" s="10">
        <f>IF(DAY(JūnSun1)=1,JūnSun1+28,JūnSun1+35)</f>
        <v>42561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IF(DAY(JūnSun1)=1,JūnSun1+29,JūnSun1+36)</f>
        <v>42562</v>
      </c>
      <c r="D9" s="10">
        <f>IF(DAY(JūnSun1)=1,JūnSun1+30,JūnSun1+37)</f>
        <v>42563</v>
      </c>
      <c r="E9" s="10">
        <f>IF(DAY(JūnSun1)=1,JūnSun1+31,JūnSun1+38)</f>
        <v>42564</v>
      </c>
      <c r="F9" s="10">
        <f>IF(DAY(JūnSun1)=1,JūnSun1+32,JūnSun1+39)</f>
        <v>42565</v>
      </c>
      <c r="G9" s="10">
        <f>IF(DAY(JūnSun1)=1,JūnSun1+33,JūnSun1+40)</f>
        <v>42566</v>
      </c>
      <c r="H9" s="10">
        <f>IF(DAY(JūnSun1)=1,JūnSun1+34,JūnSun1+41)</f>
        <v>42567</v>
      </c>
      <c r="I9" s="10">
        <f>IF(DAY(JūnSun1)=1,JūnSun1+35,JūnSun1+42)</f>
        <v>42568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VLOOKUP(DAY(C4),Uzdevuma_dienas,1,FALSE)=DAY(C4)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36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IF(DAY(JūlSun1)=1,JūlSun1-6,JūlSun1+1)</f>
        <v>42555</v>
      </c>
      <c r="D4" s="10">
        <f>IF(DAY(JūlSun1)=1,JūlSun1-5,JūlSun1+2)</f>
        <v>42556</v>
      </c>
      <c r="E4" s="10">
        <f>IF(DAY(JūlSun1)=1,JūlSun1-4,JūlSun1+3)</f>
        <v>42557</v>
      </c>
      <c r="F4" s="10">
        <f>IF(DAY(JūlSun1)=1,JūlSun1-3,JūlSun1+4)</f>
        <v>42558</v>
      </c>
      <c r="G4" s="10">
        <f>IF(DAY(JūlSun1)=1,JūlSun1-2,JūlSun1+5)</f>
        <v>42559</v>
      </c>
      <c r="H4" s="10">
        <f>IF(DAY(JūlSun1)=1,JūlSun1-1,JūlSun1+6)</f>
        <v>42560</v>
      </c>
      <c r="I4" s="10">
        <f>IF(DAY(JūlSun1)=1,JūlSun1,JūlSun1+7)</f>
        <v>42561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IF(DAY(JūlSun1)=1,JūlSun1+1,JūlSun1+8)</f>
        <v>42562</v>
      </c>
      <c r="D5" s="10">
        <f>IF(DAY(JūlSun1)=1,JūlSun1+2,JūlSun1+9)</f>
        <v>42563</v>
      </c>
      <c r="E5" s="10">
        <f>IF(DAY(JūlSun1)=1,JūlSun1+3,JūlSun1+10)</f>
        <v>42564</v>
      </c>
      <c r="F5" s="10">
        <f>IF(DAY(JūlSun1)=1,JūlSun1+4,JūlSun1+11)</f>
        <v>42565</v>
      </c>
      <c r="G5" s="10">
        <f>IF(DAY(JūlSun1)=1,JūlSun1+5,JūlSun1+12)</f>
        <v>42566</v>
      </c>
      <c r="H5" s="10">
        <f>IF(DAY(JūlSun1)=1,JūlSun1+6,JūlSun1+13)</f>
        <v>42567</v>
      </c>
      <c r="I5" s="10">
        <f>IF(DAY(JūlSun1)=1,JūlSun1+7,JūlSun1+14)</f>
        <v>42568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IF(DAY(JūlSun1)=1,JūlSun1+8,JūlSun1+15)</f>
        <v>42569</v>
      </c>
      <c r="D6" s="10">
        <f>IF(DAY(JūlSun1)=1,JūlSun1+9,JūlSun1+16)</f>
        <v>42570</v>
      </c>
      <c r="E6" s="10">
        <f>IF(DAY(JūlSun1)=1,JūlSun1+10,JūlSun1+17)</f>
        <v>42571</v>
      </c>
      <c r="F6" s="10">
        <f>IF(DAY(JūlSun1)=1,JūlSun1+11,JūlSun1+18)</f>
        <v>42572</v>
      </c>
      <c r="G6" s="10">
        <f>IF(DAY(JūlSun1)=1,JūlSun1+12,JūlSun1+19)</f>
        <v>42573</v>
      </c>
      <c r="H6" s="10">
        <f>IF(DAY(JūlSun1)=1,JūlSun1+13,JūlSun1+20)</f>
        <v>42574</v>
      </c>
      <c r="I6" s="10">
        <f>IF(DAY(JūlSun1)=1,JūlSun1+14,JūlSun1+21)</f>
        <v>42575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IF(DAY(JūlSun1)=1,JūlSun1+15,JūlSun1+22)</f>
        <v>42576</v>
      </c>
      <c r="D7" s="10">
        <f>IF(DAY(JūlSun1)=1,JūlSun1+16,JūlSun1+23)</f>
        <v>42577</v>
      </c>
      <c r="E7" s="10">
        <f>IF(DAY(JūlSun1)=1,JūlSun1+17,JūlSun1+24)</f>
        <v>42578</v>
      </c>
      <c r="F7" s="10">
        <f>IF(DAY(JūlSun1)=1,JūlSun1+18,JūlSun1+25)</f>
        <v>42579</v>
      </c>
      <c r="G7" s="10">
        <f>IF(DAY(JūlSun1)=1,JūlSun1+19,JūlSun1+26)</f>
        <v>42580</v>
      </c>
      <c r="H7" s="10">
        <f>IF(DAY(JūlSun1)=1,JūlSun1+20,JūlSun1+27)</f>
        <v>42581</v>
      </c>
      <c r="I7" s="10">
        <f>IF(DAY(JūlSun1)=1,JūlSun1+21,JūlSun1+28)</f>
        <v>42582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IF(DAY(JūlSun1)=1,JūlSun1+22,JūlSun1+29)</f>
        <v>42583</v>
      </c>
      <c r="D8" s="10">
        <f>IF(DAY(JūlSun1)=1,JūlSun1+23,JūlSun1+30)</f>
        <v>42584</v>
      </c>
      <c r="E8" s="10">
        <f>IF(DAY(JūlSun1)=1,JūlSun1+24,JūlSun1+31)</f>
        <v>42585</v>
      </c>
      <c r="F8" s="10">
        <f>IF(DAY(JūlSun1)=1,JūlSun1+25,JūlSun1+32)</f>
        <v>42586</v>
      </c>
      <c r="G8" s="10">
        <f>IF(DAY(JūlSun1)=1,JūlSun1+26,JūlSun1+33)</f>
        <v>42587</v>
      </c>
      <c r="H8" s="10">
        <f>IF(DAY(JūlSun1)=1,JūlSun1+27,JūlSun1+34)</f>
        <v>42588</v>
      </c>
      <c r="I8" s="10">
        <f>IF(DAY(JūlSun1)=1,JūlSun1+28,JūlSun1+35)</f>
        <v>42589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IF(DAY(JūlSun1)=1,JūlSun1+29,JūlSun1+36)</f>
        <v>42590</v>
      </c>
      <c r="D9" s="10">
        <f>IF(DAY(JūlSun1)=1,JūlSun1+30,JūlSun1+37)</f>
        <v>42591</v>
      </c>
      <c r="E9" s="10">
        <f>IF(DAY(JūlSun1)=1,JūlSun1+31,JūlSun1+38)</f>
        <v>42592</v>
      </c>
      <c r="F9" s="10">
        <f>IF(DAY(JūlSun1)=1,JūlSun1+32,JūlSun1+39)</f>
        <v>42593</v>
      </c>
      <c r="G9" s="10">
        <f>IF(DAY(JūlSun1)=1,JūlSun1+33,JūlSun1+40)</f>
        <v>42594</v>
      </c>
      <c r="H9" s="10">
        <f>IF(DAY(JūlSun1)=1,JūlSun1+34,JūlSun1+41)</f>
        <v>42595</v>
      </c>
      <c r="I9" s="10">
        <f>IF(DAY(JūlSun1)=1,JūlSun1+35,JūlSun1+42)</f>
        <v>42596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VLOOKUP(DAY(C4),Uzdevuma_dienas,1,FALSE)=DAY(C4)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37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IF(DAY(AugSun1)=1,AugSun1-6,AugSun1+1)</f>
        <v>42590</v>
      </c>
      <c r="D4" s="10">
        <f>IF(DAY(AugSun1)=1,AugSun1-5,AugSun1+2)</f>
        <v>42591</v>
      </c>
      <c r="E4" s="10">
        <f>IF(DAY(AugSun1)=1,AugSun1-4,AugSun1+3)</f>
        <v>42592</v>
      </c>
      <c r="F4" s="10">
        <f>IF(DAY(AugSun1)=1,AugSun1-3,AugSun1+4)</f>
        <v>42593</v>
      </c>
      <c r="G4" s="10">
        <f>IF(DAY(AugSun1)=1,AugSun1-2,AugSun1+5)</f>
        <v>42594</v>
      </c>
      <c r="H4" s="10">
        <f>IF(DAY(AugSun1)=1,AugSun1-1,AugSun1+6)</f>
        <v>42595</v>
      </c>
      <c r="I4" s="10">
        <f>IF(DAY(AugSun1)=1,AugSun1,AugSun1+7)</f>
        <v>42596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IF(DAY(AugSun1)=1,AugSun1+1,AugSun1+8)</f>
        <v>42597</v>
      </c>
      <c r="D5" s="10">
        <f>IF(DAY(AugSun1)=1,AugSun1+2,AugSun1+9)</f>
        <v>42598</v>
      </c>
      <c r="E5" s="10">
        <f>IF(DAY(AugSun1)=1,AugSun1+3,AugSun1+10)</f>
        <v>42599</v>
      </c>
      <c r="F5" s="10">
        <f>IF(DAY(AugSun1)=1,AugSun1+4,AugSun1+11)</f>
        <v>42600</v>
      </c>
      <c r="G5" s="10">
        <f>IF(DAY(AugSun1)=1,AugSun1+5,AugSun1+12)</f>
        <v>42601</v>
      </c>
      <c r="H5" s="10">
        <f>IF(DAY(AugSun1)=1,AugSun1+6,AugSun1+13)</f>
        <v>42602</v>
      </c>
      <c r="I5" s="10">
        <f>IF(DAY(AugSun1)=1,AugSun1+7,AugSun1+14)</f>
        <v>42603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IF(DAY(AugSun1)=1,AugSun1+8,AugSun1+15)</f>
        <v>42604</v>
      </c>
      <c r="D6" s="10">
        <f>IF(DAY(AugSun1)=1,AugSun1+9,AugSun1+16)</f>
        <v>42605</v>
      </c>
      <c r="E6" s="10">
        <f>IF(DAY(AugSun1)=1,AugSun1+10,AugSun1+17)</f>
        <v>42606</v>
      </c>
      <c r="F6" s="10">
        <f>IF(DAY(AugSun1)=1,AugSun1+11,AugSun1+18)</f>
        <v>42607</v>
      </c>
      <c r="G6" s="10">
        <f>IF(DAY(AugSun1)=1,AugSun1+12,AugSun1+19)</f>
        <v>42608</v>
      </c>
      <c r="H6" s="10">
        <f>IF(DAY(AugSun1)=1,AugSun1+13,AugSun1+20)</f>
        <v>42609</v>
      </c>
      <c r="I6" s="10">
        <f>IF(DAY(AugSun1)=1,AugSun1+14,AugSun1+21)</f>
        <v>42610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IF(DAY(AugSun1)=1,AugSun1+15,AugSun1+22)</f>
        <v>42611</v>
      </c>
      <c r="D7" s="10">
        <f>IF(DAY(AugSun1)=1,AugSun1+16,AugSun1+23)</f>
        <v>42612</v>
      </c>
      <c r="E7" s="10">
        <f>IF(DAY(AugSun1)=1,AugSun1+17,AugSun1+24)</f>
        <v>42613</v>
      </c>
      <c r="F7" s="10">
        <f>IF(DAY(AugSun1)=1,AugSun1+18,AugSun1+25)</f>
        <v>42614</v>
      </c>
      <c r="G7" s="10">
        <f>IF(DAY(AugSun1)=1,AugSun1+19,AugSun1+26)</f>
        <v>42615</v>
      </c>
      <c r="H7" s="10">
        <f>IF(DAY(AugSun1)=1,AugSun1+20,AugSun1+27)</f>
        <v>42616</v>
      </c>
      <c r="I7" s="10">
        <f>IF(DAY(AugSun1)=1,AugSun1+21,AugSun1+28)</f>
        <v>42617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IF(DAY(AugSun1)=1,AugSun1+22,AugSun1+29)</f>
        <v>42618</v>
      </c>
      <c r="D8" s="10">
        <f>IF(DAY(AugSun1)=1,AugSun1+23,AugSun1+30)</f>
        <v>42619</v>
      </c>
      <c r="E8" s="10">
        <f>IF(DAY(AugSun1)=1,AugSun1+24,AugSun1+31)</f>
        <v>42620</v>
      </c>
      <c r="F8" s="10">
        <f>IF(DAY(AugSun1)=1,AugSun1+25,AugSun1+32)</f>
        <v>42621</v>
      </c>
      <c r="G8" s="10">
        <f>IF(DAY(AugSun1)=1,AugSun1+26,AugSun1+33)</f>
        <v>42622</v>
      </c>
      <c r="H8" s="10">
        <f>IF(DAY(AugSun1)=1,AugSun1+27,AugSun1+34)</f>
        <v>42623</v>
      </c>
      <c r="I8" s="10">
        <f>IF(DAY(AugSun1)=1,AugSun1+28,AugSun1+35)</f>
        <v>42624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IF(DAY(AugSun1)=1,AugSun1+29,AugSun1+36)</f>
        <v>42625</v>
      </c>
      <c r="D9" s="10">
        <f>IF(DAY(AugSun1)=1,AugSun1+30,AugSun1+37)</f>
        <v>42626</v>
      </c>
      <c r="E9" s="10">
        <f>IF(DAY(AugSun1)=1,AugSun1+31,AugSun1+38)</f>
        <v>42627</v>
      </c>
      <c r="F9" s="10">
        <f>IF(DAY(AugSun1)=1,AugSun1+32,AugSun1+39)</f>
        <v>42628</v>
      </c>
      <c r="G9" s="10">
        <f>IF(DAY(AugSun1)=1,AugSun1+33,AugSun1+40)</f>
        <v>42629</v>
      </c>
      <c r="H9" s="10">
        <f>IF(DAY(AugSun1)=1,AugSun1+34,AugSun1+41)</f>
        <v>42630</v>
      </c>
      <c r="I9" s="10">
        <f>IF(DAY(AugSun1)=1,AugSun1+35,AugSun1+42)</f>
        <v>42631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VLOOKUP(DAY(C4),Uzdevuma_dienas,1,FALSE)=DAY(C4)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18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24</v>
      </c>
      <c r="L2" s="71">
        <v>2013</v>
      </c>
      <c r="M2" s="71"/>
      <c r="N2" s="79">
        <f>Kalendārais_gads</f>
        <v>2016</v>
      </c>
    </row>
    <row r="3" spans="1:14" ht="21" customHeight="1" x14ac:dyDescent="0.2">
      <c r="A3" s="4"/>
      <c r="B3" s="31" t="s">
        <v>38</v>
      </c>
      <c r="C3" s="2" t="s">
        <v>9</v>
      </c>
      <c r="D3" s="2" t="s">
        <v>15</v>
      </c>
      <c r="E3" s="2" t="s">
        <v>16</v>
      </c>
      <c r="F3" s="2" t="s">
        <v>18</v>
      </c>
      <c r="G3" s="2" t="s">
        <v>19</v>
      </c>
      <c r="H3" s="2" t="s">
        <v>21</v>
      </c>
      <c r="I3" s="2" t="s">
        <v>22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IF(DAY(SepSun1)=1,SepSun1-6,SepSun1+1)</f>
        <v>42618</v>
      </c>
      <c r="D4" s="10">
        <f>IF(DAY(SepSun1)=1,SepSun1-5,SepSun1+2)</f>
        <v>42619</v>
      </c>
      <c r="E4" s="10">
        <f>IF(DAY(SepSun1)=1,SepSun1-4,SepSun1+3)</f>
        <v>42620</v>
      </c>
      <c r="F4" s="10">
        <f>IF(DAY(SepSun1)=1,SepSun1-3,SepSun1+4)</f>
        <v>42621</v>
      </c>
      <c r="G4" s="10">
        <f>IF(DAY(SepSun1)=1,SepSun1-2,SepSun1+5)</f>
        <v>42622</v>
      </c>
      <c r="H4" s="10">
        <f>IF(DAY(SepSun1)=1,SepSun1-1,SepSun1+6)</f>
        <v>42623</v>
      </c>
      <c r="I4" s="10">
        <f>IF(DAY(SepSun1)=1,SepSun1,SepSun1+7)</f>
        <v>42624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IF(DAY(SepSun1)=1,SepSun1+1,SepSun1+8)</f>
        <v>42625</v>
      </c>
      <c r="D5" s="10">
        <f>IF(DAY(SepSun1)=1,SepSun1+2,SepSun1+9)</f>
        <v>42626</v>
      </c>
      <c r="E5" s="10">
        <f>IF(DAY(SepSun1)=1,SepSun1+3,SepSun1+10)</f>
        <v>42627</v>
      </c>
      <c r="F5" s="10">
        <f>IF(DAY(SepSun1)=1,SepSun1+4,SepSun1+11)</f>
        <v>42628</v>
      </c>
      <c r="G5" s="10">
        <f>IF(DAY(SepSun1)=1,SepSun1+5,SepSun1+12)</f>
        <v>42629</v>
      </c>
      <c r="H5" s="10">
        <f>IF(DAY(SepSun1)=1,SepSun1+6,SepSun1+13)</f>
        <v>42630</v>
      </c>
      <c r="I5" s="10">
        <f>IF(DAY(SepSun1)=1,SepSun1+7,SepSun1+14)</f>
        <v>42631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IF(DAY(SepSun1)=1,SepSun1+8,SepSun1+15)</f>
        <v>42632</v>
      </c>
      <c r="D6" s="10">
        <f>IF(DAY(SepSun1)=1,SepSun1+9,SepSun1+16)</f>
        <v>42633</v>
      </c>
      <c r="E6" s="10">
        <f>IF(DAY(SepSun1)=1,SepSun1+10,SepSun1+17)</f>
        <v>42634</v>
      </c>
      <c r="F6" s="10">
        <f>IF(DAY(SepSun1)=1,SepSun1+11,SepSun1+18)</f>
        <v>42635</v>
      </c>
      <c r="G6" s="10">
        <f>IF(DAY(SepSun1)=1,SepSun1+12,SepSun1+19)</f>
        <v>42636</v>
      </c>
      <c r="H6" s="10">
        <f>IF(DAY(SepSun1)=1,SepSun1+13,SepSun1+20)</f>
        <v>42637</v>
      </c>
      <c r="I6" s="10">
        <f>IF(DAY(SepSun1)=1,SepSun1+14,SepSun1+21)</f>
        <v>42638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IF(DAY(SepSun1)=1,SepSun1+15,SepSun1+22)</f>
        <v>42639</v>
      </c>
      <c r="D7" s="10">
        <f>IF(DAY(SepSun1)=1,SepSun1+16,SepSun1+23)</f>
        <v>42640</v>
      </c>
      <c r="E7" s="10">
        <f>IF(DAY(SepSun1)=1,SepSun1+17,SepSun1+24)</f>
        <v>42641</v>
      </c>
      <c r="F7" s="10">
        <f>IF(DAY(SepSun1)=1,SepSun1+18,SepSun1+25)</f>
        <v>42642</v>
      </c>
      <c r="G7" s="10">
        <f>IF(DAY(SepSun1)=1,SepSun1+19,SepSun1+26)</f>
        <v>42643</v>
      </c>
      <c r="H7" s="10">
        <f>IF(DAY(SepSun1)=1,SepSun1+20,SepSun1+27)</f>
        <v>42644</v>
      </c>
      <c r="I7" s="10">
        <f>IF(DAY(SepSun1)=1,SepSun1+21,SepSun1+28)</f>
        <v>42645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IF(DAY(SepSun1)=1,SepSun1+22,SepSun1+29)</f>
        <v>42646</v>
      </c>
      <c r="D8" s="10">
        <f>IF(DAY(SepSun1)=1,SepSun1+23,SepSun1+30)</f>
        <v>42647</v>
      </c>
      <c r="E8" s="10">
        <f>IF(DAY(SepSun1)=1,SepSun1+24,SepSun1+31)</f>
        <v>42648</v>
      </c>
      <c r="F8" s="10">
        <f>IF(DAY(SepSun1)=1,SepSun1+25,SepSun1+32)</f>
        <v>42649</v>
      </c>
      <c r="G8" s="10">
        <f>IF(DAY(SepSun1)=1,SepSun1+26,SepSun1+33)</f>
        <v>42650</v>
      </c>
      <c r="H8" s="10">
        <f>IF(DAY(SepSun1)=1,SepSun1+27,SepSun1+34)</f>
        <v>42651</v>
      </c>
      <c r="I8" s="10">
        <f>IF(DAY(SepSun1)=1,SepSun1+28,SepSun1+35)</f>
        <v>42652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IF(DAY(SepSun1)=1,SepSun1+29,SepSun1+36)</f>
        <v>42653</v>
      </c>
      <c r="D9" s="10">
        <f>IF(DAY(SepSun1)=1,SepSun1+30,SepSun1+37)</f>
        <v>42654</v>
      </c>
      <c r="E9" s="10">
        <f>IF(DAY(SepSun1)=1,SepSun1+31,SepSun1+38)</f>
        <v>42655</v>
      </c>
      <c r="F9" s="10">
        <f>IF(DAY(SepSun1)=1,SepSun1+32,SepSun1+39)</f>
        <v>42656</v>
      </c>
      <c r="G9" s="10">
        <f>IF(DAY(SepSun1)=1,SepSun1+33,SepSun1+40)</f>
        <v>42657</v>
      </c>
      <c r="H9" s="10">
        <f>IF(DAY(SepSun1)=1,SepSun1+34,SepSun1+41)</f>
        <v>42658</v>
      </c>
      <c r="I9" s="10">
        <f>IF(DAY(SepSun1)=1,SepSun1+35,SepSun1+42)</f>
        <v>42659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17</v>
      </c>
      <c r="F13" s="69"/>
      <c r="G13" s="67" t="s">
        <v>20</v>
      </c>
      <c r="H13" s="69"/>
      <c r="I13" s="67" t="s">
        <v>23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17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20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VLOOKUP(DAY(C4),Uzdevuma_dienas,1,FALSE)=DAY(C4)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Mai</vt:lpstr>
      <vt:lpstr>Jūn</vt:lpstr>
      <vt:lpstr>Jūl</vt:lpstr>
      <vt:lpstr>Aug</vt:lpstr>
      <vt:lpstr>Sep</vt:lpstr>
      <vt:lpstr>Okt</vt:lpstr>
      <vt:lpstr>Nov</vt:lpstr>
      <vt:lpstr>Dec</vt:lpstr>
      <vt:lpstr>Apr!Drukas_apgabals</vt:lpstr>
      <vt:lpstr>Aug!Drukas_apgabals</vt:lpstr>
      <vt:lpstr>Dec!Drukas_apgabals</vt:lpstr>
      <vt:lpstr>Feb!Drukas_apgabals</vt:lpstr>
      <vt:lpstr>Jan!Drukas_apgabals</vt:lpstr>
      <vt:lpstr>Jūl!Drukas_apgabals</vt:lpstr>
      <vt:lpstr>Jūn!Drukas_apgabals</vt:lpstr>
      <vt:lpstr>Mai!Drukas_apgabals</vt:lpstr>
      <vt:lpstr>Mar!Drukas_apgabals</vt:lpstr>
      <vt:lpstr>Nov!Drukas_apgabals</vt:lpstr>
      <vt:lpstr>Okt!Drukas_apgabals</vt:lpstr>
      <vt:lpstr>Sep!Drukas_apgabals</vt:lpstr>
      <vt:lpstr>Kalendārais_gads</vt:lpstr>
      <vt:lpstr>Apr!Svarīgo_datumu_tabula</vt:lpstr>
      <vt:lpstr>Aug!Svarīgo_datumu_tabula</vt:lpstr>
      <vt:lpstr>Dec!Svarīgo_datumu_tabula</vt:lpstr>
      <vt:lpstr>Feb!Svarīgo_datumu_tabula</vt:lpstr>
      <vt:lpstr>Jūl!Svarīgo_datumu_tabula</vt:lpstr>
      <vt:lpstr>Jūn!Svarīgo_datumu_tabula</vt:lpstr>
      <vt:lpstr>Mai!Svarīgo_datumu_tabula</vt:lpstr>
      <vt:lpstr>Mar!Svarīgo_datumu_tabula</vt:lpstr>
      <vt:lpstr>Nov!Svarīgo_datumu_tabula</vt:lpstr>
      <vt:lpstr>Okt!Svarīgo_datumu_tabula</vt:lpstr>
      <vt:lpstr>Sep!Svarīgo_datumu_tabula</vt:lpstr>
      <vt:lpstr>Svarīgo_datumu_tabula</vt:lpstr>
      <vt:lpstr>Apr!Uzdevuma_dienas</vt:lpstr>
      <vt:lpstr>Aug!Uzdevuma_dienas</vt:lpstr>
      <vt:lpstr>Dec!Uzdevuma_dienas</vt:lpstr>
      <vt:lpstr>Feb!Uzdevuma_dienas</vt:lpstr>
      <vt:lpstr>Jūl!Uzdevuma_dienas</vt:lpstr>
      <vt:lpstr>Jūn!Uzdevuma_dienas</vt:lpstr>
      <vt:lpstr>Mai!Uzdevuma_dienas</vt:lpstr>
      <vt:lpstr>Mar!Uzdevuma_dienas</vt:lpstr>
      <vt:lpstr>Nov!Uzdevuma_dienas</vt:lpstr>
      <vt:lpstr>Okt!Uzdevuma_dienas</vt:lpstr>
      <vt:lpstr>Sep!Uzdevuma_dienas</vt:lpstr>
      <vt:lpstr>Uzdevuma_dienas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RossD01t</dc:creator>
  <cp:lastModifiedBy>RossD01t</cp:lastModifiedBy>
  <dcterms:created xsi:type="dcterms:W3CDTF">2013-11-22T23:21:45Z</dcterms:created>
  <dcterms:modified xsi:type="dcterms:W3CDTF">2015-10-10T09:05:04Z</dcterms:modified>
</cp:coreProperties>
</file>