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store\FTP\MNET\Lalissa\01_Template\WordTech_20190515_Accessibility_Q4_B7\04_PreDTP_Done\lv-LV\"/>
    </mc:Choice>
  </mc:AlternateContent>
  <xr:revisionPtr revIDLastSave="0" documentId="13_ncr:1_{596180A4-95DC-4181-97BE-E4B506B409D1}" xr6:coauthVersionLast="43" xr6:coauthVersionMax="43" xr10:uidLastSave="{00000000-0000-0000-0000-000000000000}"/>
  <bookViews>
    <workbookView xWindow="-120" yWindow="-120" windowWidth="28860" windowHeight="14250" xr2:uid="{00000000-000D-0000-FFFF-FFFF00000000}"/>
  </bookViews>
  <sheets>
    <sheet name="Kredīta kalkulators" sheetId="1" r:id="rId1"/>
  </sheets>
  <definedNames>
    <definedName name="ApvienotaisMēnešaMaksājums">StudijuKredīti[[#Totals],[Pašreizējais ikmēneša maksājums]]</definedName>
    <definedName name="ApvienotoKredītuAtmaksa">'Kredīta kalkulators'!$L$18</definedName>
    <definedName name="_xlnm.Print_Titles" localSheetId="0">'Kredīta kalkulators'!$8:$9</definedName>
    <definedName name="KredītaAtmaksasSākums">'Kredīta kalkulators'!$K$2</definedName>
    <definedName name="KredītaSākumsŠodien">IF(KredītaAtmaksasSākums&lt;TODAY(),TRUE,FALSE)</definedName>
    <definedName name="PlānotāGadaAlga">'Kredīta kalkulators'!$F$2</definedName>
    <definedName name="PlānotāMēnešaAlga">'Kredīta kalkulators'!$L$20</definedName>
    <definedName name="ProcentiNoIenākumiem">StudijuKredīti[[#Totals],[Plānotais maksājums]]/PlānotāMēnešaAlga</definedName>
    <definedName name="ProcentiNoMēnešaIenākumiem">StudijuKredīti[[#Totals],[Pašreizējais ikmēneša maksājums]]/PlānotāMēnešaAlga</definedName>
    <definedName name="ProcentiVirsZem">IF(StudijuKredīti[[#Totals],[Plānotais maksājums]]/PlānotāMēnešaAlga&gt;=0.08,"virs","zem")</definedName>
  </definedNames>
  <calcPr calcId="181029"/>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<sst xmlns="http://schemas.openxmlformats.org/spreadsheetml/2006/main" count="32" uniqueCount="32">
  <si>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STUDIJU KREDĪTA KALKULATORS</t>
  </si>
  <si>
    <r>
      <t xml:space="preserve"> Ieteicams, lai jūsu kopējais studiju kredīta atmaksas maksājums </t>
    </r>
    <r>
      <rPr>
        <b/>
        <sz val="16"/>
        <color theme="6" tint="-0.499984740745262"/>
        <rFont val="Calibri"/>
        <family val="2"/>
        <scheme val="minor"/>
      </rPr>
      <t>nepārsniedz 8%</t>
    </r>
    <r>
      <rPr>
        <sz val="16"/>
        <color theme="6" tint="-0.499984740745262"/>
        <rFont val="Calibri"/>
        <family val="2"/>
        <scheme val="minor"/>
      </rPr>
      <t xml:space="preserve"> no jūsu pirmā gada algas.</t>
    </r>
  </si>
  <si>
    <t>Jūsu pašreizējais kombinētais mēneša maksājums ir:</t>
  </si>
  <si>
    <t>Procentuālā daļa no pašreizējiem mēneša ienākumiem:</t>
  </si>
  <si>
    <t>VISPĀRĪGI KREDĪTA DATI</t>
  </si>
  <si>
    <t>Kredīta nr.</t>
  </si>
  <si>
    <t>10998M88</t>
  </si>
  <si>
    <t>20987N87</t>
  </si>
  <si>
    <t>Kopsummas</t>
  </si>
  <si>
    <t>Vidējie rādītāji</t>
  </si>
  <si>
    <t>Kopējā apvienoto kredītu atmaksa:</t>
  </si>
  <si>
    <t>Plānotie mēneša ienākumi pēc studijām:</t>
  </si>
  <si>
    <t>Aizdevējs</t>
  </si>
  <si>
    <t>Aizdevējs 1</t>
  </si>
  <si>
    <t>Aizdevējs 2</t>
  </si>
  <si>
    <t>Šajā šūnā ir trīsstūrveida bultiņa, kas norāda uz plānoto gada atalgojumu.</t>
  </si>
  <si>
    <t>Aizdevuma summa</t>
  </si>
  <si>
    <t>Gada
procentu likme</t>
  </si>
  <si>
    <t>Aprēķinātā gada alga pēc studijām</t>
  </si>
  <si>
    <t>KREDĪTA ATMAKSĀŠANAS DATI</t>
  </si>
  <si>
    <t>Sākuma datums</t>
  </si>
  <si>
    <t>Ilgums (gadi)</t>
  </si>
  <si>
    <t>Jūsu kombinētais plānotais mēneša maksājums ir:</t>
  </si>
  <si>
    <t xml:space="preserve">  Procentuālā daļa no plānotajiem mēneša ienākumiem:</t>
  </si>
  <si>
    <t>Beigu datums</t>
  </si>
  <si>
    <t>Šūnā ir trīsstūrveida bultiņa, kas norāda uz datumu, kad jūs sāksiet atmaksāt aizdevumus.</t>
  </si>
  <si>
    <t>MAKSĀJUMA DATI</t>
  </si>
  <si>
    <t>Pašreizējais ikmēneša maksājums</t>
  </si>
  <si>
    <t>Kopējie
procenti</t>
  </si>
  <si>
    <t>Datums, kad sāksit atmaksāt kredītus</t>
  </si>
  <si>
    <t>Plānotais maksājums</t>
  </si>
  <si>
    <t>Gada
Maksājums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</si>
</sst>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 [$EUR]"/>
    <numFmt numFmtId="167" formatCode="#,##0.00\ [$EUR]"/>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7"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3">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0" fontId="18" fillId="0" borderId="0" xfId="0" applyFont="1" applyFill="1" applyBorder="1" applyAlignment="1">
      <alignment horizontal="left" vertical="center" indent="1"/>
    </xf>
    <xf numFmtId="0" fontId="18" fillId="0" borderId="0" xfId="0" applyFont="1" applyFill="1" applyBorder="1" applyAlignment="1">
      <alignment vertical="center"/>
    </xf>
    <xf numFmtId="10" fontId="18" fillId="0" borderId="1" xfId="0" applyNumberFormat="1" applyFont="1" applyFill="1" applyBorder="1" applyAlignment="1">
      <alignment horizontal="center" vertical="center"/>
    </xf>
    <xf numFmtId="0"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0" fontId="19" fillId="0" borderId="0" xfId="0" applyFont="1" applyFill="1" applyAlignment="1">
      <alignment vertical="center"/>
    </xf>
    <xf numFmtId="0" fontId="18" fillId="0"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7" fontId="18" fillId="0" borderId="0" xfId="1" applyFont="1" applyFill="1" applyBorder="1" applyAlignment="1">
      <alignment horizontal="right" indent="2"/>
    </xf>
    <xf numFmtId="10" fontId="18" fillId="0" borderId="1" xfId="2" applyFont="1" applyFill="1" applyBorder="1" applyAlignment="1">
      <alignment horizontal="center"/>
    </xf>
    <xf numFmtId="167" fontId="14" fillId="0" borderId="0" xfId="0" applyNumberFormat="1" applyFont="1" applyFill="1" applyAlignment="1">
      <alignment horizontal="left" indent="2"/>
    </xf>
    <xf numFmtId="10" fontId="14" fillId="0" borderId="0" xfId="2" applyFont="1" applyFill="1" applyAlignment="1">
      <alignment horizontal="left" vertical="top" indent="2"/>
    </xf>
    <xf numFmtId="167" fontId="0" fillId="0" borderId="0" xfId="1" applyFont="1" applyFill="1" applyBorder="1" applyAlignment="1">
      <alignment horizontal="right" indent="3"/>
    </xf>
    <xf numFmtId="167" fontId="0" fillId="0" borderId="0" xfId="1" applyFont="1" applyFill="1" applyBorder="1" applyAlignment="1">
      <alignment horizontal="right" indent="2"/>
    </xf>
    <xf numFmtId="167" fontId="0" fillId="0" borderId="0" xfId="1" applyFont="1" applyFill="1" applyBorder="1" applyAlignment="1">
      <alignment horizontal="right" indent="4"/>
    </xf>
    <xf numFmtId="14" fontId="0" fillId="0" borderId="0" xfId="0" applyNumberFormat="1" applyAlignment="1">
      <alignment horizontal="center"/>
    </xf>
    <xf numFmtId="167" fontId="18" fillId="0" borderId="0" xfId="0" applyNumberFormat="1" applyFont="1" applyFill="1" applyBorder="1" applyAlignment="1">
      <alignment horizontal="right" vertical="center" indent="2"/>
    </xf>
    <xf numFmtId="167" fontId="18" fillId="0" borderId="0" xfId="0" applyNumberFormat="1" applyFont="1" applyFill="1" applyBorder="1" applyAlignment="1">
      <alignment horizontal="right" vertical="center" indent="3"/>
    </xf>
    <xf numFmtId="167" fontId="18" fillId="0" borderId="0" xfId="0" applyNumberFormat="1" applyFont="1" applyFill="1" applyBorder="1" applyAlignment="1">
      <alignment horizontal="right" vertical="center" indent="4"/>
    </xf>
    <xf numFmtId="167" fontId="3" fillId="3" borderId="0" xfId="0" applyNumberFormat="1" applyFont="1" applyFill="1" applyBorder="1" applyAlignment="1">
      <alignment vertical="center"/>
    </xf>
    <xf numFmtId="167" fontId="2" fillId="3" borderId="0" xfId="0" applyNumberFormat="1" applyFont="1" applyFill="1" applyBorder="1" applyAlignment="1">
      <alignment horizontal="right" vertical="center" indent="2"/>
    </xf>
    <xf numFmtId="167" fontId="2" fillId="3" borderId="0" xfId="0" applyNumberFormat="1" applyFont="1" applyFill="1" applyBorder="1" applyAlignment="1">
      <alignment vertical="center"/>
    </xf>
    <xf numFmtId="10" fontId="2" fillId="3" borderId="0" xfId="2" applyFont="1" applyFill="1" applyBorder="1" applyAlignment="1">
      <alignment horizontal="center" vertical="center"/>
    </xf>
    <xf numFmtId="10" fontId="2" fillId="3" borderId="1" xfId="2" applyFont="1" applyFill="1" applyBorder="1" applyAlignment="1">
      <alignment horizontal="center" vertical="center"/>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6"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0" fontId="16" fillId="0" borderId="0" xfId="0" applyFont="1" applyFill="1" applyAlignment="1">
      <alignment horizontal="center"/>
    </xf>
    <xf numFmtId="0" fontId="17"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6" fillId="0" borderId="0" xfId="4" applyFill="1" applyBorder="1" applyAlignment="1">
      <alignment horizontal="right"/>
    </xf>
    <xf numFmtId="167" fontId="12" fillId="0" borderId="0" xfId="0" applyNumberFormat="1" applyFont="1" applyAlignment="1"/>
    <xf numFmtId="0" fontId="6" fillId="0" borderId="0" xfId="4" applyFill="1" applyAlignment="1">
      <alignment horizontal="right"/>
    </xf>
    <xf numFmtId="167" fontId="14" fillId="0" borderId="0" xfId="0" applyNumberFormat="1" applyFont="1" applyFill="1" applyAlignment="1">
      <alignment horizontal="left" indent="3"/>
    </xf>
    <xf numFmtId="10" fontId="14" fillId="0" borderId="0" xfId="2"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8" builtinId="22" customBuiltin="1"/>
    <cellStyle name="Brīdinājuma teksts" xfId="21" builtinId="11" customBuiltin="1"/>
    <cellStyle name="Ievade" xfId="16"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7" builtinId="21" customBuiltin="1"/>
    <cellStyle name="Komats" xfId="10" builtinId="3" customBuiltin="1"/>
    <cellStyle name="Komats [0]" xfId="11" builtinId="6" customBuiltin="1"/>
    <cellStyle name="Kopsumma" xfId="9" builtinId="25" customBuiltin="1"/>
    <cellStyle name="Labs" xfId="13" builtinId="26" customBuiltin="1"/>
    <cellStyle name="Neitrāls" xfId="15" builtinId="28" customBuiltin="1"/>
    <cellStyle name="Nosaukums" xfId="3" builtinId="15" customBuiltin="1"/>
    <cellStyle name="Parasts" xfId="0" builtinId="0" customBuiltin="1"/>
    <cellStyle name="Paskaidrojošs teksts" xfId="8" builtinId="53" customBuiltin="1"/>
    <cellStyle name="Pārbaudes šūna" xfId="20" builtinId="23" customBuiltin="1"/>
    <cellStyle name="Piezīme" xfId="22" builtinId="10" customBuiltin="1"/>
    <cellStyle name="Procenti" xfId="2" builtinId="5" customBuiltin="1"/>
    <cellStyle name="Saistīta šūna" xfId="19" builtinId="24" customBuiltin="1"/>
    <cellStyle name="Slikts" xfId="14" builtinId="27" customBuiltin="1"/>
    <cellStyle name="Valūta" xfId="1" builtinId="4" customBuiltin="1"/>
    <cellStyle name="Valūta [0]" xfId="12" builtinId="7" customBuiltin="1"/>
    <cellStyle name="Virsraksts 1" xfId="5" builtinId="16" customBuiltin="1"/>
    <cellStyle name="Virsraksts 2" xfId="6" builtinId="17" customBuiltin="1"/>
    <cellStyle name="Virsraksts 3" xfId="7" builtinId="18" customBuiltin="1"/>
    <cellStyle name="Virsraksts 4" xfId="4" builtinId="19" customBuiltin="1"/>
  </cellStyles>
  <dxfs count="27">
    <dxf>
      <font>
        <b val="0"/>
        <i val="0"/>
        <strike val="0"/>
        <condense val="0"/>
        <extend val="0"/>
        <outline val="0"/>
        <shadow val="0"/>
        <u val="none"/>
        <vertAlign val="baseline"/>
        <sz val="11"/>
        <color theme="3"/>
        <name val="Calibri"/>
        <scheme val="minor"/>
      </font>
      <numFmt numFmtId="167" formatCode="#,##0.00\ [$EUR]"/>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7" formatCode="#,##0.00\ [$EUR]"/>
      <fill>
        <patternFill patternType="none">
          <fgColor indexed="64"/>
          <bgColor indexed="65"/>
        </patternFill>
      </fill>
      <alignment horizontal="right" vertical="center" textRotation="0" wrapText="0" indent="4" justifyLastLine="0" shrinkToFit="0" readingOrder="0"/>
    </dxf>
    <dxf>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7" formatCode="#,##0.00\ [$EUR]"/>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7" formatCode="#,##0.00\ [$EUR]"/>
      <fill>
        <patternFill patternType="none">
          <fgColor indexed="64"/>
          <bgColor indexed="65"/>
        </patternFill>
      </fill>
      <alignment horizontal="right" vertical="center" textRotation="0" wrapText="0" indent="3" justifyLastLine="0" shrinkToFit="0" readingOrder="0"/>
    </dxf>
    <dxf>
      <font>
        <color theme="3"/>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numFmt numFmtId="19" formatCode="dd/mm/yyyy"/>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numFmt numFmtId="1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numFmt numFmtId="167" formatCode="#,##0.00\ [$EUR]"/>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Studiju kredīta kalkulators"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Bultiņa" descr="Trīsstūrveida bultiņa, kas rāda pa labi">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Bultiņa" descr="Trīsstūrveida bultiņa, kas rāda pa labi">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Bultiņa" descr="Trīsstūrveida bultiņa, kas rāda pa labi">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Bultiņa" descr="Trīsstūrveida bultiņa, kas rāda pa labi">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Bultiņa" descr="Trīsstūrveida bultiņa, kas rāda pa labi">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Bultiņa" descr="Trīsstūrveida bultiņa, kas rāda pa labi">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udijuKredīti" displayName="StudijuKredīti" ref="B9:L16" totalsRowCount="1" headerRowDxfId="23" dataDxfId="22" totalsRowDxfId="21">
  <tableColumns count="11">
    <tableColumn id="1" xr3:uid="{00000000-0010-0000-0000-000001000000}" name="Kredīta nr." totalsRowLabel="Kopsummas" dataDxfId="20" totalsRowDxfId="19"/>
    <tableColumn id="3" xr3:uid="{00000000-0010-0000-0000-000003000000}" name="Aizdevējs" dataDxfId="18" totalsRowDxfId="17"/>
    <tableColumn id="6" xr3:uid="{00000000-0010-0000-0000-000006000000}" name="Aizdevuma summa" totalsRowFunction="sum" dataDxfId="16" totalsRowDxfId="15" dataCellStyle="Valūta"/>
    <tableColumn id="7" xr3:uid="{00000000-0010-0000-0000-000007000000}" name="Gada_x000a_procentu likme" dataDxfId="14" dataCellStyle="Procenti"/>
    <tableColumn id="4" xr3:uid="{00000000-0010-0000-0000-000004000000}" name="Sākuma datums" dataDxfId="13" totalsRowDxfId="12" dataCellStyle="Parasts"/>
    <tableColumn id="9" xr3:uid="{00000000-0010-0000-0000-000009000000}" name="Ilgums (gadi)" dataDxfId="11" totalsRowDxfId="10"/>
    <tableColumn id="5" xr3:uid="{00000000-0010-0000-0000-000005000000}" name="Beigu datums" dataDxfId="9" totalsRowDxfId="8">
      <calculatedColumnFormula>IF(AND(StudijuKredīti[[#This Row],[Sākuma datums]]&gt;0,StudijuKredīti[[#This Row],[Ilgums (gadi)]]&gt;0),EDATE(StudijuKredīti[[#This Row],[Sākuma datums]],StudijuKredīti[[#This Row],[Ilgums (gadi)]]*12),"")</calculatedColumnFormula>
    </tableColumn>
    <tableColumn id="8" xr3:uid="{00000000-0010-0000-0000-000008000000}" name="Pašreizējais ikmēneša maksājums" totalsRowFunction="sum" dataDxfId="7" totalsRowDxfId="6" dataCellStyle="Valūta">
      <calculatedColumnFormula>IFERROR(IF(AND(KredītaSākumsŠodien,COUNT(StudijuKredīti[[#This Row],[Aizdevuma summa]:[Ilgums (gadi)]])=4,StudijuKredīti[[#This Row],[Sākuma datums]]&lt;=TODAY()),PMT(StudijuKredīti[[#This Row],[Gada
procentu likme]]/12,StudijuKredīti[[#This Row],[Ilgums (gadi)]]*12,-StudijuKredīti[[#This Row],[Aizdevuma summa]],0,0),""),0)</calculatedColumnFormula>
    </tableColumn>
    <tableColumn id="13" xr3:uid="{00000000-0010-0000-0000-00000D000000}" name="Kopējie_x000a_procenti" totalsRowFunction="sum" dataDxfId="5" totalsRowDxfId="4" dataCellStyle="Valūta">
      <calculatedColumnFormula>IFERROR((StudijuKredīti[[#This Row],[Plānotais maksājums]]*(StudijuKredīti[[#This Row],[Ilgums (gadi)]]*12))-StudijuKredīti[[#This Row],[Aizdevuma summa]],"")</calculatedColumnFormula>
    </tableColumn>
    <tableColumn id="11" xr3:uid="{00000000-0010-0000-0000-00000B000000}" name="Plānotais maksājums" totalsRowFunction="sum" dataDxfId="3" totalsRowDxfId="2" dataCellStyle="Valūta">
      <calculatedColumnFormula>IF(COUNTA(StudijuKredīti[[#This Row],[Aizdevuma summa]:[Ilgums (gadi)]])&lt;&gt;4,"",PMT(StudijuKredīti[[#This Row],[Gada
procentu likme]]/12,StudijuKredīti[[#This Row],[Ilgums (gadi)]]*12,-StudijuKredīti[[#This Row],[Aizdevuma summa]],0,0))</calculatedColumnFormula>
    </tableColumn>
    <tableColumn id="2" xr3:uid="{00000000-0010-0000-0000-000002000000}" name="Gada_x000a_Maksājums" totalsRowFunction="sum" dataDxfId="1" totalsRowDxfId="0" dataCellStyle="Valūta">
      <calculatedColumnFormula>IFERROR(StudijuKredīti[[#This Row],[Plānotais maksājums]]*12,"")</calculatedColumnFormula>
    </tableColumn>
  </tableColumns>
  <tableStyleInfo name="Studiju kredīta kalkulators" showFirstColumn="0" showLastColumn="0" showRowStripes="1" showColumnStripes="0"/>
  <extLst>
    <ext xmlns:x14="http://schemas.microsoft.com/office/spreadsheetml/2009/9/main" uri="{504A1905-F514-4f6f-8877-14C23A59335A}">
      <x14:table altTextSummary="Šajā tabulā ievadiet kredīta numuru, aizdevēju, kredīta summu, gada procentu likmi, sākuma datumu un kredīta ilgumu gados. Beigu datums, pašreizējie, plānotie un gada maksājumi, kā arī kopējie procenti tiek aprēķināti automātiski"/>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140625" defaultRowHeight="20.25" customHeight="1" x14ac:dyDescent="0.25"/>
  <cols>
    <col min="1" max="1" width="2.7109375" style="6" customWidth="1"/>
    <col min="2" max="3" width="25.28515625" style="6" customWidth="1"/>
    <col min="4" max="4" width="16" style="6" customWidth="1"/>
    <col min="5" max="5" width="14.42578125" style="6" customWidth="1"/>
    <col min="6" max="6" width="15.85546875" style="6" customWidth="1"/>
    <col min="7" max="7" width="18.7109375" style="6" customWidth="1"/>
    <col min="8" max="8" width="15.7109375" style="6" customWidth="1"/>
    <col min="9" max="9" width="20.140625" style="6" customWidth="1"/>
    <col min="10" max="10" width="16.140625" style="6" customWidth="1"/>
    <col min="11" max="11" width="19.42578125" style="6" customWidth="1"/>
    <col min="12" max="12" width="20.5703125" style="6" customWidth="1"/>
    <col min="13" max="13" width="2.7109375" style="6" customWidth="1"/>
    <col min="14" max="16384" width="9.140625" style="6"/>
  </cols>
  <sheetData>
    <row r="1" spans="1:13" ht="20.25" customHeight="1" x14ac:dyDescent="0.25">
      <c r="A1" s="10"/>
    </row>
    <row r="2" spans="1:13" ht="72" customHeight="1" x14ac:dyDescent="0.55000000000000004">
      <c r="B2" s="44" t="s">
        <v>0</v>
      </c>
      <c r="C2" s="44"/>
      <c r="D2" s="47" t="s">
        <v>15</v>
      </c>
      <c r="E2" s="47"/>
      <c r="F2" s="45">
        <v>50000</v>
      </c>
      <c r="G2" s="45"/>
      <c r="H2" s="45"/>
      <c r="I2" s="48" t="s">
        <v>25</v>
      </c>
      <c r="J2" s="48"/>
      <c r="K2" s="46">
        <f ca="1">TODAY()-701</f>
        <v>42907</v>
      </c>
      <c r="L2" s="46"/>
    </row>
    <row r="3" spans="1:13" ht="27.75" customHeight="1" x14ac:dyDescent="0.25">
      <c r="B3" s="43"/>
      <c r="C3" s="43"/>
      <c r="D3" s="43"/>
      <c r="E3" s="43"/>
      <c r="F3" s="49" t="s">
        <v>18</v>
      </c>
      <c r="G3" s="49"/>
      <c r="H3" s="49"/>
      <c r="I3" s="43"/>
      <c r="J3" s="43"/>
      <c r="K3" s="49" t="s">
        <v>29</v>
      </c>
      <c r="L3" s="49"/>
    </row>
    <row r="4" spans="1:13" ht="25.5" customHeight="1" x14ac:dyDescent="0.25">
      <c r="B4" s="42" t="s">
        <v>1</v>
      </c>
      <c r="C4" s="42"/>
      <c r="D4" s="42"/>
      <c r="E4" s="42"/>
      <c r="F4" s="42"/>
      <c r="G4" s="42"/>
      <c r="H4" s="42"/>
      <c r="I4" s="42"/>
      <c r="J4" s="42"/>
      <c r="K4" s="42"/>
      <c r="L4" s="42"/>
      <c r="M4" s="22"/>
    </row>
    <row r="5" spans="1:13" ht="32.25" customHeight="1" x14ac:dyDescent="0.3">
      <c r="B5" s="59" t="s">
        <v>2</v>
      </c>
      <c r="C5" s="59"/>
      <c r="D5" s="59"/>
      <c r="E5" s="53">
        <f ca="1">IFERROR(StudijuKredīti[[#Totals],[Pašreizējais ikmēneša maksājums]],"")</f>
        <v>190.91792743033542</v>
      </c>
      <c r="F5" s="53"/>
      <c r="G5" s="53"/>
      <c r="H5" s="61" t="s">
        <v>22</v>
      </c>
      <c r="I5" s="61"/>
      <c r="J5" s="61"/>
      <c r="K5" s="61"/>
      <c r="L5" s="28">
        <f ca="1">IFERROR(StudijuKredīti[[#Totals],[Plānotais maksājums]],0)</f>
        <v>190.91792743033542</v>
      </c>
      <c r="M5" s="20"/>
    </row>
    <row r="6" spans="1:13" ht="32.25" customHeight="1" x14ac:dyDescent="0.25">
      <c r="B6" s="60" t="s">
        <v>3</v>
      </c>
      <c r="C6" s="60"/>
      <c r="D6" s="60"/>
      <c r="E6" s="54">
        <f ca="1">IFERROR(StudijuKredīti[[#Totals],[Pašreizējais ikmēneša maksājums]]/PlānotāMēnešaAlga,"")</f>
        <v>4.5820302583280501E-2</v>
      </c>
      <c r="F6" s="54"/>
      <c r="G6" s="54"/>
      <c r="H6" s="62" t="s">
        <v>23</v>
      </c>
      <c r="I6" s="62"/>
      <c r="J6" s="62"/>
      <c r="K6" s="62"/>
      <c r="L6" s="29">
        <f ca="1">IFERROR(StudijuKredīti[[#Totals],[Plānotais maksājums]]/PlānotāMēnešaAlga,"")</f>
        <v>4.5820302583280501E-2</v>
      </c>
      <c r="M6" s="21"/>
    </row>
    <row r="7" spans="1:13" ht="20.25" customHeight="1" x14ac:dyDescent="0.35">
      <c r="B7" s="13"/>
      <c r="C7" s="13"/>
      <c r="D7" s="14"/>
      <c r="E7" s="15"/>
      <c r="F7" s="13"/>
      <c r="G7" s="13"/>
      <c r="H7" s="13"/>
      <c r="I7" s="13"/>
      <c r="J7" s="13"/>
      <c r="K7" s="13"/>
      <c r="L7" s="13"/>
    </row>
    <row r="8" spans="1:13" ht="23.25" customHeight="1" x14ac:dyDescent="0.25">
      <c r="B8" s="55" t="s">
        <v>4</v>
      </c>
      <c r="C8" s="55"/>
      <c r="D8" s="55"/>
      <c r="E8" s="56"/>
      <c r="F8" s="58" t="s">
        <v>19</v>
      </c>
      <c r="G8" s="55"/>
      <c r="H8" s="56"/>
      <c r="I8" s="55" t="s">
        <v>26</v>
      </c>
      <c r="J8" s="57"/>
      <c r="K8" s="57"/>
      <c r="L8" s="57"/>
    </row>
    <row r="9" spans="1:13" ht="35.1" customHeight="1" x14ac:dyDescent="0.25">
      <c r="B9" s="5" t="s">
        <v>5</v>
      </c>
      <c r="C9" s="2" t="s">
        <v>12</v>
      </c>
      <c r="D9" s="3" t="s">
        <v>16</v>
      </c>
      <c r="E9" s="7" t="s">
        <v>17</v>
      </c>
      <c r="F9" s="8" t="s">
        <v>20</v>
      </c>
      <c r="G9" s="3" t="s">
        <v>21</v>
      </c>
      <c r="H9" s="7" t="s">
        <v>24</v>
      </c>
      <c r="I9" s="3" t="s">
        <v>27</v>
      </c>
      <c r="J9" s="3" t="s">
        <v>28</v>
      </c>
      <c r="K9" s="3" t="s">
        <v>30</v>
      </c>
      <c r="L9" s="3" t="s">
        <v>31</v>
      </c>
    </row>
    <row r="10" spans="1:13" ht="15" x14ac:dyDescent="0.25">
      <c r="B10" s="5" t="s">
        <v>6</v>
      </c>
      <c r="C10" s="4" t="s">
        <v>13</v>
      </c>
      <c r="D10" s="26">
        <v>10000</v>
      </c>
      <c r="E10" s="27">
        <v>0.05</v>
      </c>
      <c r="F10" s="33">
        <f ca="1">DATE(YEAR(TODAY())-2,4,1)</f>
        <v>42826</v>
      </c>
      <c r="G10" s="1">
        <v>10</v>
      </c>
      <c r="H10" s="9">
        <f ca="1">IF(AND(StudijuKredīti[[#This Row],[Sākuma datums]]&gt;0,StudijuKredīti[[#This Row],[Ilgums (gadi)]]&gt;0),EDATE(StudijuKredīti[[#This Row],[Sākuma datums]],StudijuKredīti[[#This Row],[Ilgums (gadi)]]*12),"")</f>
        <v>46478</v>
      </c>
      <c r="I10" s="30">
        <f ca="1">IFERROR(IF(AND(KredītaSākumsŠodien,COUNT(StudijuKredīti[[#This Row],[Aizdevuma summa]:[Ilgums (gadi)]])=4,StudijuKredīti[[#This Row],[Sākuma datums]]&lt;=TODAY()),PMT(StudijuKredīti[[#This Row],[Gada
procentu likme]]/12,StudijuKredīti[[#This Row],[Ilgums (gadi)]]*12,-StudijuKredīti[[#This Row],[Aizdevuma summa]],0,0),""),0)</f>
        <v>106.06551523907524</v>
      </c>
      <c r="J10" s="31">
        <f ca="1">IFERROR((StudijuKredīti[[#This Row],[Plānotais maksājums]]*(StudijuKredīti[[#This Row],[Ilgums (gadi)]]*12))-StudijuKredīti[[#This Row],[Aizdevuma summa]],"")</f>
        <v>2727.8618286890287</v>
      </c>
      <c r="K10" s="32">
        <f ca="1">IF(COUNTA(StudijuKredīti[[#This Row],[Aizdevuma summa]:[Ilgums (gadi)]])&lt;&gt;4,"",PMT(StudijuKredīti[[#This Row],[Gada
procentu likme]]/12,StudijuKredīti[[#This Row],[Ilgums (gadi)]]*12,-StudijuKredīti[[#This Row],[Aizdevuma summa]],0,0))</f>
        <v>106.06551523907524</v>
      </c>
      <c r="L10" s="31">
        <f ca="1">IFERROR(StudijuKredīti[[#This Row],[Plānotais maksājums]]*12,"")</f>
        <v>1272.7861828689029</v>
      </c>
    </row>
    <row r="11" spans="1:13" ht="15" x14ac:dyDescent="0.25">
      <c r="B11" s="5" t="s">
        <v>7</v>
      </c>
      <c r="C11" s="4" t="s">
        <v>14</v>
      </c>
      <c r="D11" s="26">
        <v>8000</v>
      </c>
      <c r="E11" s="27">
        <v>0.05</v>
      </c>
      <c r="F11" s="33">
        <f ca="1">DATE(YEAR(TODAY()),5,1)</f>
        <v>43586</v>
      </c>
      <c r="G11" s="1">
        <v>10</v>
      </c>
      <c r="H11" s="9">
        <f ca="1">IF(AND(StudijuKredīti[[#This Row],[Sākuma datums]]&gt;0,StudijuKredīti[[#This Row],[Ilgums (gadi)]]&gt;0),EDATE(StudijuKredīti[[#This Row],[Sākuma datums]],StudijuKredīti[[#This Row],[Ilgums (gadi)]]*12),"")</f>
        <v>47239</v>
      </c>
      <c r="I11" s="30">
        <f ca="1">IFERROR(IF(AND(KredītaSākumsŠodien,COUNT(StudijuKredīti[[#This Row],[Aizdevuma summa]:[Ilgums (gadi)]])=4,StudijuKredīti[[#This Row],[Sākuma datums]]&lt;=TODAY()),PMT(StudijuKredīti[[#This Row],[Gada
procentu likme]]/12,StudijuKredīti[[#This Row],[Ilgums (gadi)]]*12,-StudijuKredīti[[#This Row],[Aizdevuma summa]],0,0),""),0)</f>
        <v>84.852412191260186</v>
      </c>
      <c r="J11" s="31">
        <f ca="1">IFERROR((StudijuKredīti[[#This Row],[Plānotais maksājums]]*(StudijuKredīti[[#This Row],[Ilgums (gadi)]]*12))-StudijuKredīti[[#This Row],[Aizdevuma summa]],"")</f>
        <v>2182.289462951223</v>
      </c>
      <c r="K11" s="32">
        <f ca="1">IF(COUNTA(StudijuKredīti[[#This Row],[Aizdevuma summa]:[Ilgums (gadi)]])&lt;&gt;4,"",PMT(StudijuKredīti[[#This Row],[Gada
procentu likme]]/12,StudijuKredīti[[#This Row],[Ilgums (gadi)]]*12,-StudijuKredīti[[#This Row],[Aizdevuma summa]],0,0))</f>
        <v>84.852412191260186</v>
      </c>
      <c r="L11" s="31">
        <f ca="1">IFERROR(StudijuKredīti[[#This Row],[Plānotais maksājums]]*12,"")</f>
        <v>1018.2289462951222</v>
      </c>
    </row>
    <row r="12" spans="1:13" ht="15" x14ac:dyDescent="0.25">
      <c r="B12" s="5"/>
      <c r="C12" s="4"/>
      <c r="D12" s="26"/>
      <c r="E12" s="27"/>
      <c r="F12" s="33"/>
      <c r="G12" s="1"/>
      <c r="H12" s="9" t="str">
        <f>IF(AND(StudijuKredīti[[#This Row],[Sākuma datums]]&gt;0,StudijuKredīti[[#This Row],[Ilgums (gadi)]]&gt;0),EDATE(StudijuKredīti[[#This Row],[Sākuma datums]],StudijuKredīti[[#This Row],[Ilgums (gadi)]]*12),"")</f>
        <v/>
      </c>
      <c r="I12" s="30" t="str">
        <f ca="1">IFERROR(IF(AND(KredītaSākumsŠodien,COUNT(StudijuKredīti[[#This Row],[Aizdevuma summa]:[Ilgums (gadi)]])=4,StudijuKredīti[[#This Row],[Sākuma datums]]&lt;=TODAY()),PMT(StudijuKredīti[[#This Row],[Gada
procentu likme]]/12,StudijuKredīti[[#This Row],[Ilgums (gadi)]]*12,-StudijuKredīti[[#This Row],[Aizdevuma summa]],0,0),""),0)</f>
        <v/>
      </c>
      <c r="J12" s="31" t="str">
        <f>IFERROR((StudijuKredīti[[#This Row],[Plānotais maksājums]]*(StudijuKredīti[[#This Row],[Ilgums (gadi)]]*12))-StudijuKredīti[[#This Row],[Aizdevuma summa]],"")</f>
        <v/>
      </c>
      <c r="K12" s="32" t="str">
        <f>IF(COUNTA(StudijuKredīti[[#This Row],[Aizdevuma summa]:[Ilgums (gadi)]])&lt;&gt;4,"",PMT(StudijuKredīti[[#This Row],[Gada
procentu likme]]/12,StudijuKredīti[[#This Row],[Ilgums (gadi)]]*12,-StudijuKredīti[[#This Row],[Aizdevuma summa]],0,0))</f>
        <v/>
      </c>
      <c r="L12" s="31" t="str">
        <f>IFERROR(StudijuKredīti[[#This Row],[Plānotais maksājums]]*12,"")</f>
        <v/>
      </c>
    </row>
    <row r="13" spans="1:13" ht="15" x14ac:dyDescent="0.25">
      <c r="B13" s="5"/>
      <c r="C13" s="4"/>
      <c r="D13" s="26"/>
      <c r="E13" s="27"/>
      <c r="F13" s="33"/>
      <c r="G13" s="1"/>
      <c r="H13" s="9" t="str">
        <f>IF(AND(StudijuKredīti[[#This Row],[Sākuma datums]]&gt;0,StudijuKredīti[[#This Row],[Ilgums (gadi)]]&gt;0),EDATE(StudijuKredīti[[#This Row],[Sākuma datums]],StudijuKredīti[[#This Row],[Ilgums (gadi)]]*12),"")</f>
        <v/>
      </c>
      <c r="I13" s="30" t="str">
        <f ca="1">IFERROR(IF(AND(KredītaSākumsŠodien,COUNT(StudijuKredīti[[#This Row],[Aizdevuma summa]:[Ilgums (gadi)]])=4,StudijuKredīti[[#This Row],[Sākuma datums]]&lt;=TODAY()),PMT(StudijuKredīti[[#This Row],[Gada
procentu likme]]/12,StudijuKredīti[[#This Row],[Ilgums (gadi)]]*12,-StudijuKredīti[[#This Row],[Aizdevuma summa]],0,0),""),0)</f>
        <v/>
      </c>
      <c r="J13" s="31" t="str">
        <f>IFERROR((StudijuKredīti[[#This Row],[Plānotais maksājums]]*(StudijuKredīti[[#This Row],[Ilgums (gadi)]]*12))-StudijuKredīti[[#This Row],[Aizdevuma summa]],"")</f>
        <v/>
      </c>
      <c r="K13" s="32" t="str">
        <f>IF(COUNTA(StudijuKredīti[[#This Row],[Aizdevuma summa]:[Ilgums (gadi)]])&lt;&gt;4,"",PMT(StudijuKredīti[[#This Row],[Gada
procentu likme]]/12,StudijuKredīti[[#This Row],[Ilgums (gadi)]]*12,-StudijuKredīti[[#This Row],[Aizdevuma summa]],0,0))</f>
        <v/>
      </c>
      <c r="L13" s="31" t="str">
        <f>IFERROR(StudijuKredīti[[#This Row],[Plānotais maksājums]]*12,"")</f>
        <v/>
      </c>
    </row>
    <row r="14" spans="1:13" ht="15" x14ac:dyDescent="0.25">
      <c r="B14" s="5"/>
      <c r="C14" s="4"/>
      <c r="D14" s="26"/>
      <c r="E14" s="27"/>
      <c r="F14" s="33"/>
      <c r="G14" s="1"/>
      <c r="H14" s="9" t="str">
        <f>IF(AND(StudijuKredīti[[#This Row],[Sākuma datums]]&gt;0,StudijuKredīti[[#This Row],[Ilgums (gadi)]]&gt;0),EDATE(StudijuKredīti[[#This Row],[Sākuma datums]],StudijuKredīti[[#This Row],[Ilgums (gadi)]]*12),"")</f>
        <v/>
      </c>
      <c r="I14" s="30" t="str">
        <f ca="1">IFERROR(IF(AND(KredītaSākumsŠodien,COUNT(StudijuKredīti[[#This Row],[Aizdevuma summa]:[Ilgums (gadi)]])=4,StudijuKredīti[[#This Row],[Sākuma datums]]&lt;=TODAY()),PMT(StudijuKredīti[[#This Row],[Gada
procentu likme]]/12,StudijuKredīti[[#This Row],[Ilgums (gadi)]]*12,-StudijuKredīti[[#This Row],[Aizdevuma summa]],0,0),""),0)</f>
        <v/>
      </c>
      <c r="J14" s="31" t="str">
        <f>IFERROR((StudijuKredīti[[#This Row],[Plānotais maksājums]]*(StudijuKredīti[[#This Row],[Ilgums (gadi)]]*12))-StudijuKredīti[[#This Row],[Aizdevuma summa]],"")</f>
        <v/>
      </c>
      <c r="K14" s="32" t="str">
        <f>IF(COUNTA(StudijuKredīti[[#This Row],[Aizdevuma summa]:[Ilgums (gadi)]])&lt;&gt;4,"",PMT(StudijuKredīti[[#This Row],[Gada
procentu likme]]/12,StudijuKredīti[[#This Row],[Ilgums (gadi)]]*12,-StudijuKredīti[[#This Row],[Aizdevuma summa]],0,0))</f>
        <v/>
      </c>
      <c r="L14" s="31" t="str">
        <f>IFERROR(StudijuKredīti[[#This Row],[Plānotais maksājums]]*12,"")</f>
        <v/>
      </c>
    </row>
    <row r="15" spans="1:13" ht="15" x14ac:dyDescent="0.25">
      <c r="B15" s="5"/>
      <c r="C15" s="4"/>
      <c r="D15" s="26"/>
      <c r="E15" s="27"/>
      <c r="F15" s="33"/>
      <c r="G15" s="1"/>
      <c r="H15" s="9" t="str">
        <f>IF(AND(StudijuKredīti[[#This Row],[Sākuma datums]]&gt;0,StudijuKredīti[[#This Row],[Ilgums (gadi)]]&gt;0),EDATE(StudijuKredīti[[#This Row],[Sākuma datums]],StudijuKredīti[[#This Row],[Ilgums (gadi)]]*12),"")</f>
        <v/>
      </c>
      <c r="I15" s="30" t="str">
        <f ca="1">IFERROR(IF(AND(KredītaSākumsŠodien,COUNT(StudijuKredīti[[#This Row],[Aizdevuma summa]:[Ilgums (gadi)]])=4,StudijuKredīti[[#This Row],[Sākuma datums]]&lt;=TODAY()),PMT(StudijuKredīti[[#This Row],[Gada
procentu likme]]/12,StudijuKredīti[[#This Row],[Ilgums (gadi)]]*12,-StudijuKredīti[[#This Row],[Aizdevuma summa]],0,0),""),0)</f>
        <v/>
      </c>
      <c r="J15" s="31" t="str">
        <f>IFERROR((StudijuKredīti[[#This Row],[Plānotais maksājums]]*(StudijuKredīti[[#This Row],[Ilgums (gadi)]]*12))-StudijuKredīti[[#This Row],[Aizdevuma summa]],"")</f>
        <v/>
      </c>
      <c r="K15" s="32" t="str">
        <f>IF(COUNTA(StudijuKredīti[[#This Row],[Aizdevuma summa]:[Ilgums (gadi)]])&lt;&gt;4,"",PMT(StudijuKredīti[[#This Row],[Gada
procentu likme]]/12,StudijuKredīti[[#This Row],[Ilgums (gadi)]]*12,-StudijuKredīti[[#This Row],[Aizdevuma summa]],0,0))</f>
        <v/>
      </c>
      <c r="L15" s="31" t="str">
        <f>IFERROR(StudijuKredīti[[#This Row],[Plānotais maksājums]]*12,"")</f>
        <v/>
      </c>
    </row>
    <row r="16" spans="1:13" ht="20.25" customHeight="1" x14ac:dyDescent="0.25">
      <c r="B16" s="16" t="s">
        <v>8</v>
      </c>
      <c r="C16" s="17"/>
      <c r="D16" s="34">
        <f>SUBTOTAL(109,StudijuKredīti[Aizdevuma summa])</f>
        <v>18000</v>
      </c>
      <c r="E16" s="18"/>
      <c r="F16" s="23"/>
      <c r="G16" s="24"/>
      <c r="H16" s="25"/>
      <c r="I16" s="35">
        <f ca="1">SUBTOTAL(109,StudijuKredīti[Pašreizējais ikmēneša maksājums])</f>
        <v>190.91792743033542</v>
      </c>
      <c r="J16" s="34">
        <f ca="1">SUBTOTAL(109,StudijuKredīti[Kopējie
procenti])</f>
        <v>4910.1512916402517</v>
      </c>
      <c r="K16" s="36">
        <f ca="1">SUBTOTAL(109,StudijuKredīti[Plānotais maksājums])</f>
        <v>190.91792743033542</v>
      </c>
      <c r="L16" s="34">
        <f ca="1">SUBTOTAL(109,StudijuKredīti[Gada
Maksājums])</f>
        <v>2291.015129164025</v>
      </c>
    </row>
    <row r="17" spans="2:12" ht="20.25" customHeight="1" x14ac:dyDescent="0.25">
      <c r="B17" s="11" t="s">
        <v>9</v>
      </c>
      <c r="C17" s="12"/>
      <c r="D17" s="38">
        <f>AVERAGE(StudijuKredīti[Aizdevuma summa])</f>
        <v>9000</v>
      </c>
      <c r="E17" s="41">
        <f>AVERAGE(StudijuKredīti[Gada
procentu likme])</f>
        <v>0.05</v>
      </c>
      <c r="F17" s="40"/>
      <c r="G17" s="40"/>
      <c r="H17" s="41"/>
      <c r="I17" s="37"/>
      <c r="J17" s="38">
        <f ca="1">AVERAGE(StudijuKredīti[Kopējie
procenti])</f>
        <v>2455.0756458201258</v>
      </c>
      <c r="K17" s="39"/>
      <c r="L17" s="38">
        <f ca="1">AVERAGE(StudijuKredīti[Gada
Maksājums])</f>
        <v>1145.5075645820125</v>
      </c>
    </row>
    <row r="18" spans="2:12" s="19" customFormat="1" ht="23.25" customHeight="1" x14ac:dyDescent="0.25">
      <c r="B18" s="50" t="s">
        <v>10</v>
      </c>
      <c r="C18" s="50"/>
      <c r="D18" s="50"/>
      <c r="E18" s="50"/>
      <c r="F18" s="50"/>
      <c r="G18" s="50"/>
      <c r="H18" s="50"/>
      <c r="I18" s="50"/>
      <c r="J18" s="50"/>
      <c r="K18" s="50"/>
      <c r="L18" s="51">
        <f ca="1">StudijuKredīti[[#Totals],[Aizdevuma summa]]+StudijuKredīti[[#Totals],[Kopējie
procenti]]</f>
        <v>22910.15129164025</v>
      </c>
    </row>
    <row r="19" spans="2:12" s="19" customFormat="1" ht="23.25" customHeight="1" x14ac:dyDescent="0.25">
      <c r="B19" s="50"/>
      <c r="C19" s="50"/>
      <c r="D19" s="50"/>
      <c r="E19" s="50"/>
      <c r="F19" s="50"/>
      <c r="G19" s="50"/>
      <c r="H19" s="50"/>
      <c r="I19" s="50"/>
      <c r="J19" s="50"/>
      <c r="K19" s="50"/>
      <c r="L19" s="51"/>
    </row>
    <row r="20" spans="2:12" ht="20.25" customHeight="1" x14ac:dyDescent="0.25">
      <c r="B20" s="52" t="s">
        <v>11</v>
      </c>
      <c r="C20" s="52"/>
      <c r="D20" s="52"/>
      <c r="E20" s="52"/>
      <c r="F20" s="52"/>
      <c r="G20" s="52"/>
      <c r="H20" s="52"/>
      <c r="I20" s="52"/>
      <c r="J20" s="52"/>
      <c r="K20" s="52"/>
      <c r="L20" s="51">
        <f>(PlānotāGadaAlga/12)</f>
        <v>4166.666666666667</v>
      </c>
    </row>
    <row r="21" spans="2:12" ht="20.25" customHeight="1" x14ac:dyDescent="0.25">
      <c r="B21" s="52"/>
      <c r="C21" s="52"/>
      <c r="D21" s="52"/>
      <c r="E21" s="52"/>
      <c r="F21" s="52"/>
      <c r="G21" s="52"/>
      <c r="H21" s="52"/>
      <c r="I21" s="52"/>
      <c r="J21" s="52"/>
      <c r="K21" s="52"/>
      <c r="L21" s="51"/>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Šajā darblapā izveidojiet studiju kredīta kalkulatoru. Sākot ar šūnu B9, tabulā ievadiet detalizēto informāciju, šūnā F2 ievadiet plānoto gada algu, bet šūnā K2 ievadiet kredīta atmaksas sākumu" sqref="A1" xr:uid="{00000000-0002-0000-0000-000002000000}"/>
    <dataValidation allowBlank="1" showInputMessage="1" showErrorMessage="1" prompt="Šajā šūnā ievadiet plānoto gada algu pēc studijām" sqref="F2:H2" xr:uid="{00000000-0002-0000-0000-000003000000}"/>
    <dataValidation allowBlank="1" showInputMessage="1" showErrorMessage="1" prompt="Augstāk esošajā šūnā ievadiet plānoto gada algu pēc studijām" sqref="F3:H3" xr:uid="{00000000-0002-0000-0000-000004000000}"/>
    <dataValidation allowBlank="1" showInputMessage="1" showErrorMessage="1" prompt="Šajā šūnā ievadiet datumu, kurā sākt atmaksāt kredītu" sqref="K2:L2" xr:uid="{00000000-0002-0000-0000-000005000000}"/>
    <dataValidation allowBlank="1" showInputMessage="1" showErrorMessage="1" prompt="Augstāk esošajā šūnā ievadiet datumu, kurā sākt atmaksāt kredītu" sqref="K3:L3" xr:uid="{00000000-0002-0000-0000-000006000000}"/>
    <dataValidation allowBlank="1" showInputMessage="1" showErrorMessage="1" prompt="Šūnā pa labi tiek automātiski aprēķināts apvienotais pašreizējais mēneša maksājums" sqref="B5:D5" xr:uid="{00000000-0002-0000-0000-000007000000}"/>
    <dataValidation allowBlank="1" showInputMessage="1" showErrorMessage="1" prompt="Šajā šūnā tiek automātiski aprēķināts apvienotais pašreizējais mēneša maksājums" sqref="E5:G5" xr:uid="{00000000-0002-0000-0000-000008000000}"/>
    <dataValidation allowBlank="1" showInputMessage="1" showErrorMessage="1" prompt="Šūnā pa labi tiek automātiski aprēķināti procenti no pašreizējiem mēneša ienākumiem" sqref="B6:D6" xr:uid="{00000000-0002-0000-0000-000009000000}"/>
    <dataValidation allowBlank="1" showInputMessage="1" showErrorMessage="1" prompt="Šajā šūnā tiek automātiski aprēķināti procenti no pašreizējiem mēneša ienākumiem" sqref="E6:G6" xr:uid="{00000000-0002-0000-0000-00000A000000}"/>
    <dataValidation allowBlank="1" showInputMessage="1" showErrorMessage="1" prompt="Šūnā pa labi tiek automātiski aprēķināts apvienotais plānotais mēneša maksājums" sqref="H5:K5" xr:uid="{00000000-0002-0000-0000-00000B000000}"/>
    <dataValidation allowBlank="1" showInputMessage="1" showErrorMessage="1" prompt="Šajā šūnā tiek automātiski aprēķināts apvienotais plānotais mēneša maksājums" sqref="L5" xr:uid="{00000000-0002-0000-0000-00000C000000}"/>
    <dataValidation allowBlank="1" showInputMessage="1" showErrorMessage="1" prompt="Šūnā pa labi tiek automātiski aprēķināti procenti no plānotajiem mēneša ienākumiem" sqref="H6:K6" xr:uid="{00000000-0002-0000-0000-00000D000000}"/>
    <dataValidation allowBlank="1" showInputMessage="1" showErrorMessage="1" prompt="Šajā šūnā tiek automātiski aprēķināti procenti no plānotajiem mēneša ienākumiem" sqref="L6" xr:uid="{00000000-0002-0000-0000-00000E000000}"/>
    <dataValidation allowBlank="1" showInputMessage="1" showErrorMessage="1" prompt="Zemāk esošajās tabulas kolonnās ievadiet vispārīgos kredīta datus" sqref="B8:E8" xr:uid="{00000000-0002-0000-0000-00000F000000}"/>
    <dataValidation allowBlank="1" showInputMessage="1" showErrorMessage="1" prompt="Šajā kolonnā ar šo virsrakstu ievadiet kredīta numuru" sqref="B9" xr:uid="{00000000-0002-0000-0000-000010000000}"/>
    <dataValidation allowBlank="1" showInputMessage="1" showErrorMessage="1" prompt="Šajā kolonnā ar šo virsrakstu ievadiet aizdevēju" sqref="C9" xr:uid="{00000000-0002-0000-0000-000011000000}"/>
    <dataValidation allowBlank="1" showInputMessage="1" showErrorMessage="1" prompt="Šajā kolonnā ar šo virsrakstu ievadiet kredīta summu" sqref="D9" xr:uid="{00000000-0002-0000-0000-000012000000}"/>
    <dataValidation allowBlank="1" showInputMessage="1" showErrorMessage="1" prompt="Šajā kolonnā ar šo virsrakstu ievadiet gada procentu likmi" sqref="E9" xr:uid="{00000000-0002-0000-0000-000013000000}"/>
    <dataValidation allowBlank="1" showInputMessage="1" showErrorMessage="1" prompt="Zemāk esošajās tabulas kolonnās ievadiet kredīta atmaksāšanas datus" sqref="F8:H8" xr:uid="{00000000-0002-0000-0000-000014000000}"/>
    <dataValidation allowBlank="1" showInputMessage="1" showErrorMessage="1" prompt="Šajā kolonnā ar šo virsrakstu ievadiet sākuma datumu" sqref="F9" xr:uid="{00000000-0002-0000-0000-000015000000}"/>
    <dataValidation allowBlank="1" showInputMessage="1" showErrorMessage="1" prompt="Šajā kolonnā ar šo virsrakstu ievadiet ilgumu gados" sqref="G9" xr:uid="{00000000-0002-0000-0000-000016000000}"/>
    <dataValidation allowBlank="1" showInputMessage="1" showErrorMessage="1" prompt="Šajā kolonnā ar šo virsrakstu tiek automātiski atjaunināts beigu datums" sqref="H9" xr:uid="{00000000-0002-0000-0000-000017000000}"/>
    <dataValidation allowBlank="1" showInputMessage="1" showErrorMessage="1" prompt="Zemāk esošajās tabulas kolonnās tiek automātiski aprēķināti maksājuma dati" sqref="I8:L8" xr:uid="{00000000-0002-0000-0000-000018000000}"/>
    <dataValidation allowBlank="1" showInputMessage="1" showErrorMessage="1" prompt="Šajā kolonnā ar šo virsrakstu tiek automātiski aprēķināts pašreizējais mēneša maksājums" sqref="I9" xr:uid="{00000000-0002-0000-0000-000019000000}"/>
    <dataValidation allowBlank="1" showInputMessage="1" showErrorMessage="1" prompt="Šajā kolonnā ar šo virsrakstu tiek automātiski aprēķināti kopējie procenti" sqref="J9" xr:uid="{00000000-0002-0000-0000-00001A000000}"/>
    <dataValidation allowBlank="1" showInputMessage="1" showErrorMessage="1" prompt="Šajā kolonnā ar šo virsrakstu tiek automātiski aprēķināts plānotais maksājums" sqref="K9" xr:uid="{00000000-0002-0000-0000-00001B000000}"/>
    <dataValidation allowBlank="1" showInputMessage="1" showErrorMessage="1" prompt="Šajā kolonnā ar šo virsrakstu tiek automātiski aprēķināts gada maksājums. Šajā kolonnā zem tabulas tiek automātiski aprēķināti vidējie rādītāji" sqref="L9" xr:uid="{00000000-0002-0000-0000-00001C000000}"/>
    <dataValidation allowBlank="1" showInputMessage="1" showErrorMessage="1" prompt="Kredīta summas, gada procentu likmes, kopējo procentu un gada maksājuma vidējie rādītāji tiek aprēķināti automātiski. Šūnās pa labi tiek atjaunināta plānoto maksājumu diagramma" sqref="B17" xr:uid="{00000000-0002-0000-0000-00001D000000}"/>
    <dataValidation allowBlank="1" showInputMessage="1" showErrorMessage="1" prompt="Šajā šūnā tiek automātiski aprēķināta vidējā kredīta summa" sqref="D17" xr:uid="{00000000-0002-0000-0000-00001E000000}"/>
    <dataValidation allowBlank="1" showInputMessage="1" showErrorMessage="1" prompt="Šajā šūnā tiek automātiski aprēķināta vidējā gada procentu likme" sqref="E17" xr:uid="{00000000-0002-0000-0000-00001F000000}"/>
    <dataValidation allowBlank="1" showInputMessage="1" showErrorMessage="1" prompt="Šajā šūnā tiek automātiski aprēķināti vidējie kopējo procentu rādītāji" sqref="J17" xr:uid="{00000000-0002-0000-0000-000020000000}"/>
    <dataValidation allowBlank="1" showInputMessage="1" showErrorMessage="1" prompt="Šajā šūnā tiek automātiski atjaunināta vidējo plānoto maksājumu diagramma" sqref="K17" xr:uid="{00000000-0002-0000-0000-000021000000}"/>
    <dataValidation allowBlank="1" showInputMessage="1" showErrorMessage="1" prompt="Šajā šūnā tiek automātiski aprēķināta vidējā gada maksājuma summa. Zemāk esošajās šūnās tiek automātiski aprēķināta kopējā apvienoto kredītu atmaksa un plānotie mēneša ienākumi pēc studijām" sqref="L17" xr:uid="{00000000-0002-0000-0000-000022000000}"/>
    <dataValidation allowBlank="1" showInputMessage="1" showErrorMessage="1" prompt="Šūnā pa labi tiek automātiski aprēķināta kopējā apvienoto kredītu atmaksa" sqref="B18:K19" xr:uid="{00000000-0002-0000-0000-000023000000}"/>
    <dataValidation allowBlank="1" showInputMessage="1" showErrorMessage="1" prompt="Šajā šūnā tiek automātiski aprēķināta kopējā apvienoto kredītu atmaksa" sqref="L18:L19" xr:uid="{00000000-0002-0000-0000-000024000000}"/>
    <dataValidation allowBlank="1" showInputMessage="1" showErrorMessage="1" prompt="Šūnā pa labi tiek automātiski aprēķināti plānotie mēneša ienākumi pēc studijām" sqref="B20:K21" xr:uid="{00000000-0002-0000-0000-000025000000}"/>
    <dataValidation allowBlank="1" showInputMessage="1" showErrorMessage="1" prompt="Šajā šūnā tiek automātiski aprēķināti plānotie mēneša ienākumi pēc studijām" sqref="L20:L21" xr:uid="{00000000-0002-0000-0000-000026000000}"/>
    <dataValidation allowBlank="1" showInputMessage="1" showErrorMessage="1" prompt="Šajā šūnā ir šīs darblapas nosaukums, bet padoms ir šūnā B4. Zem tabulas tiek automātiski aprēķināti vidējie rādītāji, kopējā apvienoto kredītu atmaksa un plānotie mēneša ienākumi pēc studijām" sqref="B2:C2" xr:uid="{00000000-0002-0000-0000-000027000000}"/>
    <dataValidation allowBlank="1" showInputMessage="1" showErrorMessage="1" prompt="Šūnās E5, E6, L5 un L6 tiek automātiski aprēķināti apvienotie pašreizējie un plānotie mēneša maksājumi un procenti no pašreizējiem un plānotajiem mēneša ienākumiem" sqref="B4:L4" xr:uid="{00000000-0002-0000-0000-00002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'Kredīta kalkulators'!K10:K15</xm:f>
              <xm:sqref>K17</xm:sqref>
            </x14:sparkline>
            <x14:sparkline>
              <xm:f>'Kredīta kalkulators'!I10:I15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1</vt:i4>
      </vt:variant>
      <vt:variant>
        <vt:lpstr>Diapazoni ar nosaukumiem</vt:lpstr>
      </vt:variant>
      <vt:variant>
        <vt:i4>6</vt:i4>
      </vt:variant>
    </vt:vector>
  </HeadingPairs>
  <TitlesOfParts>
    <vt:vector size="7" baseType="lpstr">
      <vt:lpstr>Kredīta kalkulators</vt:lpstr>
      <vt:lpstr>ApvienotaisMēnešaMaksājums</vt:lpstr>
      <vt:lpstr>ApvienotoKredītuAtmaksa</vt:lpstr>
      <vt:lpstr>'Kredīta kalkulators'!Drukāt_virsrakstus</vt:lpstr>
      <vt:lpstr>KredītaAtmaksasSākums</vt:lpstr>
      <vt:lpstr>PlānotāGadaAlga</vt:lpstr>
      <vt:lpstr>PlānotāMēnešaAlga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2019-05-23T02:09:02Z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