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mc:AlternateContent xmlns:mc="http://schemas.openxmlformats.org/markup-compatibility/2006">
    <mc:Choice Requires="x15">
      <x15ac:absPath xmlns:x15ac="http://schemas.microsoft.com/office/spreadsheetml/2010/11/ac" url="\\store\Phases6\Accounts\Template\O16_Template\20181128_Accessibility_Excel_Word_PPT_Win32_Q2_B12\04_PreDTP_Done\lt-LT\"/>
    </mc:Choice>
  </mc:AlternateContent>
  <bookViews>
    <workbookView xWindow="0" yWindow="0" windowWidth="9990" windowHeight="5640" xr2:uid="{00000000-000D-0000-FFFF-FFFF00000000}"/>
  </bookViews>
  <sheets>
    <sheet name="Pradžia" sheetId="4" r:id="rId1"/>
    <sheet name="Vestuvių biudžetas" sheetId="1" r:id="rId2"/>
    <sheet name="Drabužiai-Pokylis-Muzika-Nuotr" sheetId="2" r:id="rId3"/>
    <sheet name="Dekoracijos-Gėlės-Dovanos-Trans" sheetId="3" r:id="rId4"/>
  </sheets>
  <definedNames>
    <definedName name="Dekoracijos_Iš_viso_fakt">Dekoracijos[[#Totals],[FAKTINĖS IŠLAIDOS]]</definedName>
    <definedName name="Dekoracijos_Iš_viso_numat">Dekoracijos[[#Totals],[NUMATOMOS IŠLAIDOS]]</definedName>
    <definedName name="Dovanos_Iš_viso_fakt">Dovanos[[#Totals],[FAKTINĖS IŠLAIDOS]]</definedName>
    <definedName name="Dovanos_Iš_viso_numat">Dovanos[[#Totals],[NUMATOMOS IŠLAIDOS]]</definedName>
    <definedName name="Drabužiai_Iš_viso_fakt">Drabužiai[[#Totals],[FAKTINĖS IŠLAIDOS]]</definedName>
    <definedName name="Drabužiai_Iš_viso_numat">Drabužiai[[#Totals],[NUMATOMOS IŠLAIDOS]]</definedName>
    <definedName name="Gėlės_Iš_viso_fakt">Gėlės[[#Totals],[FAKTINĖS IŠLAIDOS]]</definedName>
    <definedName name="Gėlės_Iš_viso_numat">Gėlės[[#Totals],[NUMATOMOS IŠLAIDOS]]</definedName>
    <definedName name="Kitos_išlaidos_Iš_viso_fakt">KitosIšlaidos[[#Totals],[FAKTINĖS IŠLAIDOS]]</definedName>
    <definedName name="Kitos_išlaidos_Iš_viso_numat">KitosIšlaidos[[#Totals],[NUMATOMOS IŠLAIDOS]]</definedName>
    <definedName name="Muzika_pramogos_Iš_viso_fakt">Muzika[[#Totals],[FAKTINĖS IŠLAIDOS]]</definedName>
    <definedName name="Muzika_pramogos_Iš_viso_numat">Muzika[[#Totals],[NUMATOMOS IŠLAIDOS]]</definedName>
    <definedName name="Pobūvis_Iš_viso_fakt">Pokylis[[#Totals],[FAKTINĖS IŠLAIDOS]]</definedName>
    <definedName name="Pobūvis_Iš_viso_numat">Pokylis[[#Totals],[NUMATOMOS IŠLAIDOS]]</definedName>
    <definedName name="_xlnm.Print_Titles" localSheetId="3">'Dekoracijos-Gėlės-Dovanos-Trans'!$2:$2</definedName>
    <definedName name="_xlnm.Print_Titles" localSheetId="2">'Drabužiai-Pokylis-Muzika-Nuotr'!$2:$2</definedName>
    <definedName name="Spaudiniai__Iš_viso_fakt">Spaudiniai[[#Totals],[FAKTINĖS IŠLAIDOS]]</definedName>
    <definedName name="Spaudiniai__Iš_viso_numat">Spaudiniai[[#Totals],[NUMATOMOS IŠLAIDOS]]</definedName>
    <definedName name="Spaudiniai_Iš_viso_fakt">Nuotraukos[[#Totals],[FAKTINĖS IŠLAIDOS]]</definedName>
    <definedName name="Spaudiniai_Iš_viso_numat">Nuotraukos[[#Totals],[NUMATOMOS IŠLAIDOS]]</definedName>
    <definedName name="Transportas_Iš_viso_fakt">Transportas[[#Totals],[NUMATOMOS IŠLAIDOS]]</definedName>
    <definedName name="Transportas_Iš_viso_numat">Transportas[[#Totals],[FAKTINĖS IŠLAIDOS]]</definedName>
  </definedNames>
  <calcPr calcId="162913"/>
</workbook>
</file>

<file path=xl/calcChain.xml><?xml version="1.0" encoding="utf-8"?>
<calcChain xmlns="http://schemas.openxmlformats.org/spreadsheetml/2006/main">
  <c r="F8" i="1" l="1"/>
  <c r="F9" i="1"/>
  <c r="F10" i="1"/>
  <c r="F11" i="1"/>
  <c r="F12" i="1"/>
  <c r="F13" i="1"/>
  <c r="F14" i="1"/>
  <c r="F15" i="1"/>
  <c r="F16" i="1"/>
  <c r="F7" i="1"/>
  <c r="E15" i="2" l="1"/>
  <c r="E23" i="3" l="1"/>
  <c r="E47" i="3" l="1"/>
  <c r="E46" i="3"/>
  <c r="E45" i="3"/>
  <c r="E44" i="3"/>
  <c r="E43" i="3"/>
  <c r="E42" i="3"/>
  <c r="E41" i="3"/>
  <c r="E40" i="3"/>
  <c r="E39" i="3"/>
  <c r="E38" i="3"/>
  <c r="E33" i="3"/>
  <c r="E32" i="3"/>
  <c r="E31" i="3"/>
  <c r="E26" i="3"/>
  <c r="E25" i="3"/>
  <c r="E24" i="3"/>
  <c r="E22" i="3"/>
  <c r="E17" i="3"/>
  <c r="E16" i="3"/>
  <c r="E15" i="3"/>
  <c r="E14" i="3"/>
  <c r="E13" i="3"/>
  <c r="E7" i="3"/>
  <c r="E6" i="3"/>
  <c r="E5" i="3"/>
  <c r="E4" i="3"/>
  <c r="E3" i="3"/>
  <c r="E55" i="2"/>
  <c r="E54" i="2"/>
  <c r="E53" i="2"/>
  <c r="E52" i="2"/>
  <c r="E47" i="2"/>
  <c r="E46" i="2"/>
  <c r="E45" i="2"/>
  <c r="E44" i="2"/>
  <c r="E43" i="2"/>
  <c r="E42" i="2"/>
  <c r="E41" i="2"/>
  <c r="E40" i="2"/>
  <c r="E39" i="2"/>
  <c r="E34" i="2"/>
  <c r="E33" i="2"/>
  <c r="E27" i="2"/>
  <c r="E26" i="2"/>
  <c r="E25" i="2"/>
  <c r="E24" i="2"/>
  <c r="E23" i="2"/>
  <c r="E22" i="2"/>
  <c r="E21" i="2"/>
  <c r="E20" i="2"/>
  <c r="E13" i="2"/>
  <c r="E14" i="2"/>
  <c r="E12" i="2"/>
  <c r="E11" i="2"/>
  <c r="E9" i="2"/>
  <c r="E8" i="2"/>
  <c r="E7" i="2"/>
  <c r="E6" i="2"/>
  <c r="E5" i="2"/>
  <c r="E10" i="2"/>
  <c r="E4" i="2"/>
  <c r="E3" i="2"/>
  <c r="C2" i="1" l="1"/>
  <c r="E2" i="1" s="1"/>
  <c r="F17" i="1" l="1"/>
  <c r="D7" i="1" l="1"/>
  <c r="E7" i="1"/>
  <c r="D8" i="1"/>
  <c r="D9" i="1"/>
  <c r="D10" i="1"/>
  <c r="D11" i="1"/>
  <c r="D12" i="1"/>
  <c r="D13" i="1"/>
  <c r="D14" i="1"/>
  <c r="D15" i="1"/>
  <c r="D16" i="1"/>
  <c r="E8" i="1"/>
  <c r="E9" i="1"/>
  <c r="E10" i="1"/>
  <c r="E11" i="1"/>
  <c r="E12" i="1"/>
  <c r="E13" i="1"/>
  <c r="E14" i="1"/>
  <c r="E15" i="1"/>
  <c r="E16" i="1"/>
  <c r="C16" i="2"/>
  <c r="D16" i="2"/>
  <c r="E16" i="2"/>
  <c r="D28" i="2"/>
  <c r="C28" i="2"/>
  <c r="E28" i="2"/>
  <c r="D35" i="2"/>
  <c r="C35" i="2"/>
  <c r="E35" i="2"/>
  <c r="C48" i="2"/>
  <c r="D48" i="2"/>
  <c r="E48" i="2"/>
  <c r="C56" i="2"/>
  <c r="D56" i="2"/>
  <c r="E56" i="2"/>
  <c r="C8" i="3"/>
  <c r="D8" i="3"/>
  <c r="E8" i="3"/>
  <c r="C18" i="3"/>
  <c r="D18" i="3"/>
  <c r="E18" i="3"/>
  <c r="C27" i="3"/>
  <c r="D27" i="3"/>
  <c r="E27" i="3"/>
  <c r="D34" i="3"/>
  <c r="C34" i="3"/>
  <c r="E34" i="3"/>
  <c r="C48" i="3"/>
  <c r="D48" i="3"/>
  <c r="E48" i="3"/>
  <c r="E17" i="1" l="1"/>
  <c r="D17" i="1"/>
</calcChain>
</file>

<file path=xl/sharedStrings.xml><?xml version="1.0" encoding="utf-8"?>
<sst xmlns="http://schemas.openxmlformats.org/spreadsheetml/2006/main" count="179" uniqueCount="131">
  <si>
    <t>APIE ŠĮ ŠABLONĄ</t>
  </si>
  <si>
    <t>Naudoti šį šabloną norėdami stebėti savo vestuvių išlaidas.</t>
  </si>
  <si>
    <t>Vestuvių biudžeto suvestinė ir diagrama atnaujinamos automatiškai.</t>
  </si>
  <si>
    <t>Pastaba. </t>
  </si>
  <si>
    <t>Papildomos instrukcijos pateikiamos kiekvieno darbalapio A stulpelyje. Šis tekstas buvo specialiai paslėptas. Norėdami pašalinti tekstą, pasirinkite A stulpelį, tada pasirinkite Naikinti. Norėdami nebeslėpti teksto, pasirinkite A stulpelį, tada pakeiskite šrifto spalvą.</t>
  </si>
  <si>
    <t>Šio darbalapio pavadinimas yra langelyje C3. Kitas nurodymas yra langelyje A6.</t>
  </si>
  <si>
    <t>Skritulinė diagrama langelyje C19 atnaujinama automatiškai.</t>
  </si>
  <si>
    <t>Vestuvių data:</t>
  </si>
  <si>
    <t>Vestuvių biudžeto suvestinė</t>
  </si>
  <si>
    <t>KATEGORIJA</t>
  </si>
  <si>
    <t>Drabužiai</t>
  </si>
  <si>
    <t>Pokylis</t>
  </si>
  <si>
    <t>Muzika</t>
  </si>
  <si>
    <t>Spaudiniai</t>
  </si>
  <si>
    <t>Nuotraukos</t>
  </si>
  <si>
    <t>Dekoracijos</t>
  </si>
  <si>
    <t>Gėlės</t>
  </si>
  <si>
    <t>Dovanos</t>
  </si>
  <si>
    <t>Transportas</t>
  </si>
  <si>
    <t>Kita</t>
  </si>
  <si>
    <t>Iš viso išlaidų</t>
  </si>
  <si>
    <t>Šiame langelyje yra skritulinė diagrama, rodanti kiekvienos kategorijos išlaidų procentą.</t>
  </si>
  <si>
    <t>Likusių dienų skaičius:</t>
  </si>
  <si>
    <t>NUMATOMOS IŠLAIDOS</t>
  </si>
  <si>
    <t>FAKTINĖS IŠLAIDOS</t>
  </si>
  <si>
    <t>DAUGIAU / MAŽIAU NEI NUMATYTOS IŠLAIDOS</t>
  </si>
  <si>
    <t xml:space="preserve"> Įveskite informaciją lentelėje Drabužiai, pradėdami nuo langelio dešinėje. Kitas nurodymas yra langelyje A18.</t>
  </si>
  <si>
    <t>Įveskite pokylio išlaidas, neįtraukdami pramogų ir dekoracijų išlaidų, pradėdami nuo langelio dešinėje. Kitas nurodymas yra langelyje A31.</t>
  </si>
  <si>
    <t>Įveskite informaciją lentelėje Muzika pradėdami nuo langelio dešinėje. Kitas nurodymas yra langelyje A37.</t>
  </si>
  <si>
    <t>Įveskite informaciją lentelėje Spaudiniai pradėdami nuo langelio dešinėje. Kitas nurodymas yra langelyje A50.</t>
  </si>
  <si>
    <t>Įveskite informaciją lentelėje Nuotraukos pradėdami nuo langelio dešinėje.</t>
  </si>
  <si>
    <t>Sužadėtuvių žiedas (-ai)</t>
  </si>
  <si>
    <t>1 būsimo sutuoktinio žiedas</t>
  </si>
  <si>
    <t>1 būsimo sutuoktinio suknelė / kostiumas</t>
  </si>
  <si>
    <t>1 būsimo sutuoktinio nuometas / galvos apdangalas</t>
  </si>
  <si>
    <t>1 būsimo sutuoktinio batai</t>
  </si>
  <si>
    <t>1 būsimo sutuoktinio papuošalai</t>
  </si>
  <si>
    <t>1 būsimo sutuoktinio kojinės</t>
  </si>
  <si>
    <t>2 būsimo sutuoktinio žiedas</t>
  </si>
  <si>
    <t>2 būsimo sutuoktinio suknelė / kostiumas</t>
  </si>
  <si>
    <t>2 būsimo sutuoktinio nuometas / galvos apdangalas</t>
  </si>
  <si>
    <t>2 būsimo sutuoktinio batai</t>
  </si>
  <si>
    <t>2 būsimo sutuoktinio papuošalai</t>
  </si>
  <si>
    <t>2 būsimo sutuoktinio kojinės</t>
  </si>
  <si>
    <t>Iš viso už drabužius</t>
  </si>
  <si>
    <t>Pokylis*</t>
  </si>
  <si>
    <t>Mokesčiai už patalpas</t>
  </si>
  <si>
    <t>Stalai ir kėdės</t>
  </si>
  <si>
    <t>Maistas</t>
  </si>
  <si>
    <t>Gėrimai</t>
  </si>
  <si>
    <t>Tekstilė</t>
  </si>
  <si>
    <t>Tortas</t>
  </si>
  <si>
    <t>Dovanėlės</t>
  </si>
  <si>
    <t>Darbuotojai ir arbatpinigiai</t>
  </si>
  <si>
    <t>Iš viso už pokylį</t>
  </si>
  <si>
    <t>* Neįtrauktos pramogos ir dekoracijos</t>
  </si>
  <si>
    <t>Muzika / pramogos</t>
  </si>
  <si>
    <t>Ceremonijos muzikantai</t>
  </si>
  <si>
    <t>Pokylio grupė / didžėjus</t>
  </si>
  <si>
    <t>Iš viso už muziką / pramogas</t>
  </si>
  <si>
    <t>Kvietimai</t>
  </si>
  <si>
    <t>Pranešimai</t>
  </si>
  <si>
    <t>Padėkos kortelės</t>
  </si>
  <si>
    <t>Asmeniniai kanceliariniai reikmenys</t>
  </si>
  <si>
    <t>Svečių knyga</t>
  </si>
  <si>
    <t>Programos</t>
  </si>
  <si>
    <t>Servetėlės</t>
  </si>
  <si>
    <t>Degtukų paketėliai</t>
  </si>
  <si>
    <t>Kaligrafija</t>
  </si>
  <si>
    <t>Iš viso už spaudinius</t>
  </si>
  <si>
    <t>Oficialios nuotraukos</t>
  </si>
  <si>
    <t>Papildomos kopijos</t>
  </si>
  <si>
    <t>Nuotraukų albumai</t>
  </si>
  <si>
    <t>Filmavimas ir vaizdinė medžiaga</t>
  </si>
  <si>
    <t>Iš viso už nuotraukas</t>
  </si>
  <si>
    <t xml:space="preserve"> </t>
  </si>
  <si>
    <t>Įveskite dekoracijų išlaidas, neįtraukdami gėlių išlaidų, pradėdami nuo langelio dešinėje. Kitas nurodymas yra langelyje A11.</t>
  </si>
  <si>
    <t>Įveskite informaciją lentelėje Gėlės pradėdami nuo langelio dešinėje. Kitas nurodymas yra langelyje A20.</t>
  </si>
  <si>
    <t>Įveskite informaciją lentelėje Dovanos pradėdami nuo langelio dešinėje. Kitas nurodymas yra langelyje A29.</t>
  </si>
  <si>
    <t>Įveskite informaciją lentelėje Transportas pradėdami nuo langelio dešinėje. Kitas nurodymas yra langelyje A36.</t>
  </si>
  <si>
    <t>Įveskite informaciją lentelėje Kitos išlaidos pradėdami nuo langelio dešinėje.</t>
  </si>
  <si>
    <t>Dekoracijos*</t>
  </si>
  <si>
    <t>Kėdžių kaspinai</t>
  </si>
  <si>
    <t>Stalo papuošimai</t>
  </si>
  <si>
    <t>Žvakės</t>
  </si>
  <si>
    <t>Apšvietimas</t>
  </si>
  <si>
    <t>Balionai</t>
  </si>
  <si>
    <t>Iš viso už dekoracijas</t>
  </si>
  <si>
    <t>* Gėlės neįtrauktos</t>
  </si>
  <si>
    <t>Puokštės</t>
  </si>
  <si>
    <t>Butonjerės</t>
  </si>
  <si>
    <t>Prie krūtinės segamos puokštelės</t>
  </si>
  <si>
    <t>Ceremonija</t>
  </si>
  <si>
    <t>Iš viso už gėles</t>
  </si>
  <si>
    <t>Jaunųjų palydovai</t>
  </si>
  <si>
    <t>1 būsimas sutuoktinis</t>
  </si>
  <si>
    <t>2 būsimas sutuoktinis</t>
  </si>
  <si>
    <t>Tėvai</t>
  </si>
  <si>
    <t>Skaitovai / kiti dalyviai</t>
  </si>
  <si>
    <t>Iš viso už dovanas</t>
  </si>
  <si>
    <t>Limuzinai / autobusai</t>
  </si>
  <si>
    <t>Parkavimas</t>
  </si>
  <si>
    <t>Taksi</t>
  </si>
  <si>
    <t>Iš viso už transportą</t>
  </si>
  <si>
    <t>Kitos išlaidos</t>
  </si>
  <si>
    <t>Kunigas ar žmogus, kuris atliks sujungimo apeigą</t>
  </si>
  <si>
    <t>Bažnyčios / ceremonijos vietos mokestis</t>
  </si>
  <si>
    <t>Vestuvių koordinatorius</t>
  </si>
  <si>
    <t>Išvakarių vakarienė</t>
  </si>
  <si>
    <t>Sužadėtuvių vakarėlis</t>
  </si>
  <si>
    <t>Dovanų vakarėlis</t>
  </si>
  <si>
    <t>Grožio procedūros</t>
  </si>
  <si>
    <t>Mergvakaris / bernvakaris</t>
  </si>
  <si>
    <t>Vėlyvieji pusryčiai</t>
  </si>
  <si>
    <t>Viešbučio kambariai</t>
  </si>
  <si>
    <t>Iš viso už kitas išlaidas</t>
  </si>
  <si>
    <t>Įveskite įvairių kategorijų Numatomos išlaidos ir faktines išlaidos atskiruose darbalapiuose.</t>
  </si>
  <si>
    <t>Šiame darbalapyje skaičiuokite vestuvių biudžetas. Įveskite informaciją į lenteles, esančias darbalapiuose Drabužiai-Pokylis-Muzika-Nuotr ir Dekoracijos-Gėlės-Dovanos-Trans, kad atnaujintumėte santrauką ir diagramą šiame darbalapyje. Naudingi patarimai, kaip naudoti šį darbalapį, pateikti šio stulpelio langeliuose. Vestuvių data žyma yra langelyje C1.</t>
  </si>
  <si>
    <t>Langelyje C2 įveskite vestuvių data. Likusių dienų skaičius automatiškai apskaičiuojamas langelyje E2.</t>
  </si>
  <si>
    <t>Biudžeto suvestinė lentelė, prasidedanti langelyje C6, yra automatiškai atnaujinama. Kitas nurodymas yra langelyje A19.</t>
  </si>
  <si>
    <t>Spaudiniai žyma yra dešinėje esančiame langelyje.</t>
  </si>
  <si>
    <t>Nuotraukos žyma yra dešinėje esančiame langelyje.</t>
  </si>
  <si>
    <t>Atitinkamose šio darbalapio lentelėse įveskite numatomos išlaidos ir faktinės išlaidos kiekvienos kategorija išlaidas. Daugiau ar mažiau nei numatytos išlaidos apskaičiuojamos automatiškai. Dekoracijos žyma yra dešinėje esančiame langelyje. Naudingi patarimai, kaip naudoti šį darbalapį, pateikti šio stulpelio langeliuose. Paspauskite rodyklę žemyn, kad pradėtumėte.</t>
  </si>
  <si>
    <t>Gėlės žyma yra dešinėje esančiame langelyje.</t>
  </si>
  <si>
    <t>Dovanos žyma yra dešinėje esančiame langelyje.</t>
  </si>
  <si>
    <t>Transportas žyma yra dešinėje esančiame langelyje.</t>
  </si>
  <si>
    <t>Kitos išlaidos žyma yra dešinėje esančiame langelyje.</t>
  </si>
  <si>
    <t>Atitinkamose šio darbalapio lentelėse įveskite Numatomos išlaidos ir Faktinės išlaidos kiekvienos kategorija išlaidas. Daugiau ar mažiau nei numatytos išlaidos apskaičiuojamos automatiškai. Drabužiai žyma yra dešinėje esančiame langelyje. Naudingi patarimai, kaip naudoti šį darbalapį, pateikti šio stulpelio langeliuose. Paspauskite rodyklę žemyn, kad pradėtumėte.</t>
  </si>
  <si>
    <t>Pokylis žyma yra dešinėje esančiame langelyje.</t>
  </si>
  <si>
    <t>Muzika ar Pramogos žyma yra dešinėje esančiame langelyje.</t>
  </si>
  <si>
    <t>Norėdami sužinoti daugiau apie lenteles, lentelėje paspauskite SHIFT, tada – F10, pasirinkite parinktį LENTELĖ, tada pasirinkite ALTERNATYVUS TEKSTAS.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</si>
</sst>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_ ;\-#,##0.00\ "/>
    <numFmt numFmtId="165" formatCode="[$-427]yyyy\ &quot;m.&quot;\ mmmm\ d\ &quot;d.&quot;;@"/>
  </numFmts>
  <fonts count="25" x14ac:knownFonts="1">
    <font>
      <sz val="10"/>
      <name val="Cambria"/>
      <family val="2"/>
      <scheme val="minor"/>
    </font>
    <font>
      <sz val="8"/>
      <name val="Arial"/>
      <family val="2"/>
    </font>
    <font>
      <sz val="24"/>
      <color theme="3"/>
      <name val="Cambria"/>
      <family val="2"/>
      <scheme val="major"/>
    </font>
    <font>
      <sz val="10"/>
      <name val="Cambria"/>
      <family val="2"/>
      <scheme val="minor"/>
    </font>
    <font>
      <sz val="12"/>
      <color theme="3"/>
      <name val="Cambria"/>
      <family val="1"/>
      <scheme val="major"/>
    </font>
    <font>
      <b/>
      <sz val="12"/>
      <color theme="3"/>
      <name val="Cambria"/>
      <family val="1"/>
      <scheme val="major"/>
    </font>
    <font>
      <b/>
      <sz val="10"/>
      <color theme="3"/>
      <name val="Cambria"/>
      <family val="2"/>
      <scheme val="minor"/>
    </font>
    <font>
      <b/>
      <sz val="10"/>
      <color theme="0"/>
      <name val="Cambria"/>
      <family val="1"/>
      <scheme val="minor"/>
    </font>
    <font>
      <b/>
      <sz val="10"/>
      <color theme="0"/>
      <name val="Cambria"/>
      <family val="2"/>
      <scheme val="minor"/>
    </font>
    <font>
      <b/>
      <sz val="11.5"/>
      <color theme="3"/>
      <name val="Cambria"/>
      <family val="2"/>
      <scheme val="minor"/>
    </font>
    <font>
      <i/>
      <sz val="10"/>
      <color theme="1" tint="0.24994659260841701"/>
      <name val="Cambria"/>
      <family val="2"/>
      <scheme val="major"/>
    </font>
    <font>
      <sz val="10"/>
      <color theme="1"/>
      <name val="Cambria"/>
      <family val="1"/>
      <scheme val="minor"/>
    </font>
    <font>
      <sz val="26"/>
      <color theme="3"/>
      <name val="Cambria"/>
      <family val="2"/>
      <scheme val="major"/>
    </font>
    <font>
      <sz val="10"/>
      <color theme="4" tint="0.79998168889431442"/>
      <name val="Cambria"/>
      <family val="2"/>
      <scheme val="minor"/>
    </font>
    <font>
      <sz val="10"/>
      <color theme="0"/>
      <name val="Cambria"/>
      <family val="2"/>
      <scheme val="minor"/>
    </font>
    <font>
      <sz val="11"/>
      <color theme="0"/>
      <name val="Calibri"/>
      <family val="2"/>
    </font>
    <font>
      <b/>
      <sz val="11.5"/>
      <color theme="0"/>
      <name val="Cambria"/>
      <family val="2"/>
      <scheme val="minor"/>
    </font>
    <font>
      <b/>
      <sz val="9"/>
      <color theme="0"/>
      <name val="Cambria"/>
      <family val="2"/>
      <scheme val="minor"/>
    </font>
    <font>
      <b/>
      <sz val="16"/>
      <color theme="2" tint="-0.749992370372631"/>
      <name val="Cambria"/>
      <family val="1"/>
      <scheme val="major"/>
    </font>
    <font>
      <sz val="11"/>
      <name val="Cambria"/>
      <family val="1"/>
      <scheme val="minor"/>
    </font>
    <font>
      <b/>
      <sz val="11"/>
      <name val="Cambria"/>
      <family val="1"/>
      <scheme val="minor"/>
    </font>
    <font>
      <sz val="10"/>
      <name val="Cambria"/>
      <family val="1"/>
      <scheme val="minor"/>
    </font>
    <font>
      <b/>
      <sz val="10"/>
      <name val="Cambria"/>
      <family val="2"/>
      <scheme val="minor"/>
    </font>
    <font>
      <sz val="10"/>
      <name val="Cambria"/>
      <family val="1"/>
      <charset val="186"/>
      <scheme val="minor"/>
    </font>
    <font>
      <b/>
      <sz val="10"/>
      <name val="Cambria"/>
      <family val="1"/>
      <charset val="186"/>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bgColor indexed="64"/>
      </patternFill>
    </fill>
  </fills>
  <borders count="1">
    <border>
      <left/>
      <right/>
      <top/>
      <bottom/>
      <diagonal/>
    </border>
  </borders>
  <cellStyleXfs count="8">
    <xf numFmtId="0" fontId="0" fillId="0" borderId="0"/>
    <xf numFmtId="0" fontId="22" fillId="0" borderId="0" applyNumberFormat="0" applyFill="0" applyProtection="0">
      <alignment vertical="center"/>
    </xf>
    <xf numFmtId="0" fontId="6" fillId="6" borderId="0" applyNumberFormat="0" applyBorder="0" applyProtection="0">
      <alignment vertical="center"/>
    </xf>
    <xf numFmtId="0" fontId="9" fillId="0" borderId="0" applyNumberFormat="0" applyFill="0" applyAlignment="0" applyProtection="0"/>
    <xf numFmtId="0" fontId="10" fillId="0" borderId="0" applyNumberFormat="0" applyFill="0" applyBorder="0" applyAlignment="0" applyProtection="0"/>
    <xf numFmtId="0" fontId="6" fillId="5" borderId="0" applyNumberFormat="0" applyAlignment="0" applyProtection="0"/>
    <xf numFmtId="4" fontId="3" fillId="3" borderId="0" applyBorder="0" applyProtection="0">
      <alignment horizontal="right" indent="1"/>
    </xf>
    <xf numFmtId="0" fontId="12" fillId="0" borderId="0" applyNumberFormat="0" applyFill="0" applyBorder="0" applyProtection="0">
      <alignment vertical="center"/>
    </xf>
  </cellStyleXfs>
  <cellXfs count="51">
    <xf numFmtId="0" fontId="0" fillId="0" borderId="0" xfId="0"/>
    <xf numFmtId="0" fontId="0" fillId="0" borderId="0" xfId="0" applyAlignment="1">
      <alignment horizontal="left" vertical="center" indent="1"/>
    </xf>
    <xf numFmtId="0" fontId="0" fillId="0" borderId="0" xfId="0" applyAlignment="1">
      <alignment horizontal="right" vertical="center" indent="1"/>
    </xf>
    <xf numFmtId="0" fontId="0" fillId="3" borderId="0" xfId="0" applyFill="1"/>
    <xf numFmtId="0" fontId="0" fillId="3" borderId="0" xfId="0" applyFill="1" applyAlignment="1">
      <alignment horizontal="left" vertical="center" indent="1"/>
    </xf>
    <xf numFmtId="0" fontId="0" fillId="4" borderId="0" xfId="0" applyFill="1"/>
    <xf numFmtId="0" fontId="0" fillId="4" borderId="0" xfId="0" applyFill="1" applyAlignment="1">
      <alignment horizontal="right" vertical="center" indent="1"/>
    </xf>
    <xf numFmtId="0" fontId="4" fillId="4" borderId="0" xfId="0" applyFont="1" applyFill="1"/>
    <xf numFmtId="0" fontId="4" fillId="4" borderId="0" xfId="0" applyFont="1" applyFill="1" applyAlignment="1">
      <alignment horizontal="left" vertical="top"/>
    </xf>
    <xf numFmtId="0" fontId="9" fillId="0" borderId="0" xfId="3" applyAlignment="1">
      <alignment wrapText="1"/>
    </xf>
    <xf numFmtId="0" fontId="0" fillId="0" borderId="0" xfId="0" applyAlignment="1">
      <alignment horizontal="left" vertical="center" wrapText="1"/>
    </xf>
    <xf numFmtId="0" fontId="0" fillId="0" borderId="0" xfId="0" applyAlignment="1">
      <alignment wrapText="1"/>
    </xf>
    <xf numFmtId="0" fontId="14" fillId="0" borderId="0" xfId="0" applyFont="1" applyAlignment="1">
      <alignment horizontal="right" vertical="center" wrapText="1"/>
    </xf>
    <xf numFmtId="0" fontId="15" fillId="0" borderId="0" xfId="0" applyFont="1" applyAlignment="1">
      <alignment vertical="center" wrapText="1"/>
    </xf>
    <xf numFmtId="0" fontId="14" fillId="0" borderId="0" xfId="0" applyFont="1" applyAlignment="1">
      <alignment horizontal="left" vertical="center" wrapText="1"/>
    </xf>
    <xf numFmtId="0" fontId="14" fillId="0" borderId="0" xfId="0" applyFont="1" applyAlignment="1">
      <alignment wrapText="1"/>
    </xf>
    <xf numFmtId="0" fontId="8" fillId="2" borderId="0" xfId="0" applyFont="1" applyFill="1" applyAlignment="1">
      <alignment vertical="center" wrapText="1"/>
    </xf>
    <xf numFmtId="0" fontId="16" fillId="0" borderId="0" xfId="0" applyFont="1" applyAlignment="1">
      <alignment wrapText="1"/>
    </xf>
    <xf numFmtId="0" fontId="7" fillId="2" borderId="0" xfId="0" applyFont="1" applyFill="1" applyAlignment="1">
      <alignment vertical="center" wrapText="1"/>
    </xf>
    <xf numFmtId="0" fontId="19" fillId="0" borderId="0" xfId="0" applyFont="1" applyAlignment="1">
      <alignment vertical="center" wrapText="1"/>
    </xf>
    <xf numFmtId="0" fontId="20" fillId="0" borderId="0" xfId="0" applyFont="1" applyAlignment="1">
      <alignment wrapText="1"/>
    </xf>
    <xf numFmtId="0" fontId="18" fillId="7" borderId="0" xfId="2" applyFont="1" applyFill="1" applyAlignment="1">
      <alignment horizontal="center" vertical="center"/>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applyAlignment="1">
      <alignment horizontal="right"/>
    </xf>
    <xf numFmtId="0" fontId="0" fillId="3" borderId="0" xfId="0" applyFill="1" applyAlignment="1">
      <alignment vertical="center"/>
    </xf>
    <xf numFmtId="0" fontId="3" fillId="3" borderId="0" xfId="0" applyFont="1" applyFill="1"/>
    <xf numFmtId="0" fontId="0" fillId="3" borderId="0" xfId="0" applyFill="1" applyAlignment="1">
      <alignment horizontal="center"/>
    </xf>
    <xf numFmtId="0" fontId="2" fillId="0" borderId="0" xfId="0" applyFont="1" applyAlignment="1">
      <alignment horizontal="center" vertical="center"/>
    </xf>
    <xf numFmtId="0" fontId="17" fillId="0" borderId="0" xfId="0" applyFont="1" applyAlignment="1">
      <alignment vertical="center" wrapText="1"/>
    </xf>
    <xf numFmtId="0" fontId="22" fillId="0" borderId="0" xfId="1">
      <alignment vertical="center"/>
    </xf>
    <xf numFmtId="0" fontId="21" fillId="0" borderId="0" xfId="0" applyFont="1" applyAlignment="1">
      <alignment horizontal="left" vertical="center" wrapText="1"/>
    </xf>
    <xf numFmtId="0" fontId="0" fillId="0" borderId="0" xfId="0" applyNumberFormat="1"/>
    <xf numFmtId="164" fontId="0" fillId="0" borderId="0" xfId="0" applyNumberFormat="1" applyAlignment="1">
      <alignment horizontal="right" vertical="center"/>
    </xf>
    <xf numFmtId="0" fontId="0" fillId="0" borderId="0" xfId="0" applyNumberFormat="1" applyAlignment="1"/>
    <xf numFmtId="164" fontId="0" fillId="0" borderId="0" xfId="0" applyNumberFormat="1" applyAlignment="1"/>
    <xf numFmtId="0" fontId="23" fillId="0" borderId="0" xfId="0" applyNumberFormat="1" applyFont="1" applyAlignment="1"/>
    <xf numFmtId="164" fontId="21" fillId="0" borderId="0" xfId="0" applyNumberFormat="1" applyFont="1" applyAlignment="1">
      <alignment horizontal="right" vertical="center"/>
    </xf>
    <xf numFmtId="164" fontId="23" fillId="0" borderId="0" xfId="0" applyNumberFormat="1" applyFont="1" applyAlignment="1"/>
    <xf numFmtId="0" fontId="21" fillId="0" borderId="0" xfId="0" applyFont="1" applyFill="1" applyAlignment="1">
      <alignment vertical="center"/>
    </xf>
    <xf numFmtId="4" fontId="0" fillId="0" borderId="0" xfId="6" applyNumberFormat="1" applyFont="1" applyFill="1">
      <alignment horizontal="right" indent="1"/>
    </xf>
    <xf numFmtId="164" fontId="21" fillId="0" borderId="0" xfId="0" applyNumberFormat="1" applyFont="1" applyFill="1" applyAlignment="1">
      <alignment vertical="center"/>
    </xf>
    <xf numFmtId="0" fontId="13" fillId="3" borderId="0" xfId="0" applyFont="1" applyFill="1"/>
    <xf numFmtId="165" fontId="5" fillId="4" borderId="0" xfId="0" applyNumberFormat="1" applyFont="1" applyFill="1" applyAlignment="1">
      <alignment horizontal="left" vertical="top"/>
    </xf>
    <xf numFmtId="164" fontId="24" fillId="0" borderId="0" xfId="0" applyNumberFormat="1" applyFont="1" applyFill="1" applyBorder="1" applyAlignment="1">
      <alignment vertical="center"/>
    </xf>
    <xf numFmtId="0" fontId="12" fillId="3" borderId="0" xfId="7" applyFill="1">
      <alignment vertical="center"/>
    </xf>
    <xf numFmtId="0" fontId="13" fillId="3" borderId="0" xfId="0" applyFont="1" applyFill="1" applyAlignment="1">
      <alignment horizontal="center"/>
    </xf>
    <xf numFmtId="0" fontId="10" fillId="0" borderId="0" xfId="4"/>
    <xf numFmtId="0" fontId="0" fillId="0" borderId="0" xfId="0"/>
    <xf numFmtId="0" fontId="0" fillId="0" borderId="0" xfId="0" applyAlignment="1">
      <alignment wrapText="1"/>
    </xf>
    <xf numFmtId="0" fontId="11" fillId="0" borderId="0" xfId="0" applyFont="1" applyAlignment="1">
      <alignment horizontal="left" vertical="center" wrapText="1"/>
    </xf>
  </cellXfs>
  <cellStyles count="8">
    <cellStyle name="1 antraštė" xfId="1" builtinId="16" customBuiltin="1"/>
    <cellStyle name="2 antraštė" xfId="2" builtinId="17" customBuiltin="1"/>
    <cellStyle name="20% – paryškinimas 1" xfId="6" builtinId="30" customBuiltin="1"/>
    <cellStyle name="3 antraštė" xfId="3" builtinId="18" customBuiltin="1"/>
    <cellStyle name="Aiškinamasis tekstas" xfId="4" builtinId="53" customBuiltin="1"/>
    <cellStyle name="Įprastas" xfId="0" builtinId="0" customBuiltin="1"/>
    <cellStyle name="Pavadinimas" xfId="7" builtinId="15" customBuiltin="1"/>
    <cellStyle name="Suma" xfId="5" builtinId="25" customBuiltin="1"/>
  </cellStyles>
  <dxfs count="98">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0" formatCode="General"/>
      <alignment horizontal="general" vertical="bottom" textRotation="0" wrapText="0" indent="0" justifyLastLine="0" shrinkToFit="0" readingOrder="0"/>
    </dxf>
    <dxf>
      <alignment horizontal="left" vertical="center" textRotation="0" wrapText="1" indent="0" justifyLastLine="0" shrinkToFit="0" readingOrder="0"/>
    </dxf>
    <dxf>
      <font>
        <b val="0"/>
        <i val="0"/>
        <strike val="0"/>
        <condense val="0"/>
        <extend val="0"/>
        <outline val="0"/>
        <shadow val="0"/>
        <u val="none"/>
        <vertAlign val="baseline"/>
        <sz val="10"/>
        <color auto="1"/>
        <name val="Cambria"/>
        <family val="1"/>
        <charset val="186"/>
        <scheme val="minor"/>
      </font>
      <numFmt numFmtId="164"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4"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charset val="186"/>
        <scheme val="minor"/>
      </font>
      <numFmt numFmtId="164"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4"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charset val="186"/>
        <scheme val="minor"/>
      </font>
      <numFmt numFmtId="164"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4"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charset val="186"/>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0"/>
        <color auto="1"/>
        <name val="Cambria"/>
        <family val="1"/>
        <charset val="186"/>
        <scheme val="minor"/>
      </font>
      <numFmt numFmtId="164"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4"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charset val="186"/>
        <scheme val="minor"/>
      </font>
      <numFmt numFmtId="164"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4"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charset val="186"/>
        <scheme val="minor"/>
      </font>
      <numFmt numFmtId="164"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4"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charset val="186"/>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0"/>
        <color auto="1"/>
        <name val="Cambria"/>
        <family val="1"/>
        <charset val="186"/>
        <scheme val="minor"/>
      </font>
      <numFmt numFmtId="164"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4"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charset val="186"/>
        <scheme val="minor"/>
      </font>
      <numFmt numFmtId="164"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4"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charset val="186"/>
        <scheme val="minor"/>
      </font>
      <numFmt numFmtId="164" formatCode="#,##0.00_ ;\-#,##0.00\ "/>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164" formatCode="#,##0.00_ ;\-#,##0.00\ "/>
      <alignment horizontal="right" vertical="center" textRotation="0" wrapText="0" indent="0" justifyLastLine="0" shrinkToFit="0" readingOrder="0"/>
    </dxf>
    <dxf>
      <font>
        <b val="0"/>
        <i val="0"/>
        <strike val="0"/>
        <condense val="0"/>
        <extend val="0"/>
        <outline val="0"/>
        <shadow val="0"/>
        <u val="none"/>
        <vertAlign val="baseline"/>
        <sz val="10"/>
        <color auto="1"/>
        <name val="Cambria"/>
        <family val="1"/>
        <charset val="186"/>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Cambria"/>
        <scheme val="minor"/>
      </font>
      <numFmt numFmtId="0" formatCode="General"/>
      <alignment horizontal="left" vertical="center" textRotation="0" wrapText="1"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0" formatCode="General"/>
      <alignment horizontal="general" vertical="bottom" textRotation="0" wrapText="0" indent="0" justifyLastLine="0" shrinkToFit="0" readingOrder="0"/>
    </dxf>
    <dxf>
      <alignment horizontal="left" vertical="center" textRotation="0" wrapText="1"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0" formatCode="General"/>
      <alignment horizontal="general" vertical="bottom" textRotation="0" wrapText="0" indent="0" justifyLastLine="0" shrinkToFit="0" readingOrder="0"/>
    </dxf>
    <dxf>
      <alignment horizontal="left" vertical="center" textRotation="0" wrapText="1" indent="0" justifyLastLine="0" shrinkToFit="0" readingOrder="0"/>
    </dxf>
    <dxf>
      <alignment horizontal="general" vertical="bottom"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0" formatCode="General"/>
      <alignment horizontal="general" vertical="bottom" textRotation="0" wrapText="0" indent="0" justifyLastLine="0" shrinkToFit="0" readingOrder="0"/>
    </dxf>
    <dxf>
      <alignment horizontal="left" vertical="center" textRotation="0" wrapText="1" indent="0" justifyLastLine="0" shrinkToFit="0" readingOrder="0"/>
    </dxf>
    <dxf>
      <alignment horizontal="general" vertical="bottom"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0" formatCode="General"/>
      <alignment horizontal="general" vertical="bottom" textRotation="0" wrapText="0" indent="0" justifyLastLine="0" shrinkToFit="0" readingOrder="0"/>
    </dxf>
    <dxf>
      <alignment horizontal="left" vertical="center" textRotation="0" wrapText="1" indent="0" justifyLastLine="0" shrinkToFit="0" readingOrder="0"/>
    </dxf>
    <dxf>
      <alignment horizontal="general" vertical="bottom"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0" formatCode="General"/>
    </dxf>
    <dxf>
      <alignment horizontal="left" vertical="center" textRotation="0" wrapText="1"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164" formatCode="#,##0.00_ ;\-#,##0.00\ "/>
      <alignment horizontal="general" vertical="bottom" textRotation="0" wrapText="0" indent="0" justifyLastLine="0" shrinkToFit="0" readingOrder="0"/>
    </dxf>
    <dxf>
      <numFmt numFmtId="164" formatCode="#,##0.00_ ;\-#,##0.00\ "/>
      <alignment horizontal="right" vertical="center" textRotation="0" wrapText="0" indent="0" justifyLastLine="0" shrinkToFit="0" readingOrder="0"/>
    </dxf>
    <dxf>
      <numFmt numFmtId="0" formatCode="General"/>
    </dxf>
    <dxf>
      <alignment horizontal="left" vertical="center" textRotation="0" wrapText="1" indent="0" justifyLastLine="0" shrinkToFit="0" readingOrder="0"/>
    </dxf>
    <dxf>
      <font>
        <b/>
        <i val="0"/>
        <strike val="0"/>
        <condense val="0"/>
        <extend val="0"/>
        <outline val="0"/>
        <shadow val="0"/>
        <u val="none"/>
        <vertAlign val="baseline"/>
        <sz val="10"/>
        <color auto="1"/>
        <name val="Cambria"/>
        <family val="1"/>
        <charset val="186"/>
        <scheme val="minor"/>
      </font>
      <numFmt numFmtId="164" formatCode="#,##0.00_ ;\-#,##0.00\ "/>
      <fill>
        <patternFill patternType="none">
          <fgColor indexed="64"/>
          <bgColor indexed="65"/>
        </patternFill>
      </fill>
      <alignment horizontal="general" vertical="center" textRotation="0" wrapText="0" indent="0" justifyLastLine="0" shrinkToFit="0" readingOrder="0"/>
    </dxf>
    <dxf>
      <font>
        <b val="0"/>
        <i val="0"/>
        <strike val="0"/>
        <outline val="0"/>
        <shadow val="0"/>
        <u val="none"/>
        <vertAlign val="baseline"/>
        <sz val="10"/>
        <color auto="1"/>
        <name val="Cambria"/>
        <family val="1"/>
        <scheme val="minor"/>
      </font>
      <numFmt numFmtId="4" formatCode="#,##0.00"/>
      <fill>
        <patternFill patternType="none">
          <fgColor indexed="64"/>
          <bgColor auto="1"/>
        </patternFill>
      </fill>
    </dxf>
    <dxf>
      <font>
        <b/>
        <i val="0"/>
        <strike val="0"/>
        <condense val="0"/>
        <extend val="0"/>
        <outline val="0"/>
        <shadow val="0"/>
        <u val="none"/>
        <vertAlign val="baseline"/>
        <sz val="10"/>
        <color auto="1"/>
        <name val="Cambria"/>
        <family val="1"/>
        <charset val="186"/>
        <scheme val="minor"/>
      </font>
      <numFmt numFmtId="164" formatCode="#,##0.00_ ;\-#,##0.00\ "/>
      <fill>
        <patternFill patternType="none">
          <fgColor indexed="64"/>
          <bgColor indexed="65"/>
        </patternFill>
      </fill>
      <alignment horizontal="general" vertical="center" textRotation="0" wrapText="0" indent="0" justifyLastLine="0" shrinkToFit="0" readingOrder="0"/>
    </dxf>
    <dxf>
      <font>
        <b val="0"/>
        <i val="0"/>
        <strike val="0"/>
        <outline val="0"/>
        <shadow val="0"/>
        <u val="none"/>
        <vertAlign val="baseline"/>
        <sz val="10"/>
        <color auto="1"/>
        <name val="Cambria"/>
        <family val="1"/>
        <scheme val="minor"/>
      </font>
      <numFmt numFmtId="4" formatCode="#,##0.00"/>
      <fill>
        <patternFill patternType="none">
          <fgColor indexed="64"/>
          <bgColor auto="1"/>
        </patternFill>
      </fill>
    </dxf>
    <dxf>
      <font>
        <b val="0"/>
        <i val="0"/>
        <strike val="0"/>
        <condense val="0"/>
        <extend val="0"/>
        <outline val="0"/>
        <shadow val="0"/>
        <u val="none"/>
        <vertAlign val="baseline"/>
        <sz val="10"/>
        <color auto="1"/>
        <name val="Cambria"/>
        <family val="1"/>
        <scheme val="minor"/>
      </font>
      <numFmt numFmtId="164" formatCode="#,##0.00_ ;\-#,##0.00\ "/>
      <fill>
        <patternFill patternType="none">
          <fgColor indexed="64"/>
          <bgColor indexed="65"/>
        </patternFill>
      </fill>
      <alignment horizontal="general" vertical="center" textRotation="0" wrapText="0" indent="0" justifyLastLine="0" shrinkToFit="0" readingOrder="0"/>
    </dxf>
    <dxf>
      <font>
        <b val="0"/>
        <i val="0"/>
        <strike val="0"/>
        <outline val="0"/>
        <shadow val="0"/>
        <u val="none"/>
        <vertAlign val="baseline"/>
        <sz val="10"/>
        <color auto="1"/>
        <name val="Cambria"/>
        <family val="1"/>
        <scheme val="minor"/>
      </font>
      <numFmt numFmtId="4" formatCode="#,##0.00"/>
      <fill>
        <patternFill patternType="none">
          <fgColor indexed="64"/>
          <bgColor auto="1"/>
        </patternFill>
      </fill>
    </dxf>
    <dxf>
      <font>
        <b val="0"/>
        <i val="0"/>
        <strike val="0"/>
        <condense val="0"/>
        <extend val="0"/>
        <outline val="0"/>
        <shadow val="0"/>
        <u val="none"/>
        <vertAlign val="baseline"/>
        <sz val="10"/>
        <color auto="1"/>
        <name val="Cambria"/>
        <family val="1"/>
        <scheme val="minor"/>
      </font>
      <fill>
        <patternFill patternType="none">
          <fgColor indexed="64"/>
          <bgColor indexed="65"/>
        </patternFill>
      </fill>
      <alignment horizontal="general" vertical="center" textRotation="0" wrapText="0" indent="0" justifyLastLine="0" shrinkToFit="0" readingOrder="0"/>
    </dxf>
    <dxf>
      <font>
        <b/>
        <i val="0"/>
        <strike val="0"/>
        <outline val="0"/>
        <shadow val="0"/>
        <u val="none"/>
        <vertAlign val="baseline"/>
        <sz val="10"/>
        <color auto="1"/>
        <name val="Cambria"/>
        <family val="2"/>
        <scheme val="minor"/>
      </font>
      <numFmt numFmtId="0" formatCode="General"/>
    </dxf>
    <dxf>
      <font>
        <b/>
        <i val="0"/>
        <color theme="1"/>
      </font>
      <fill>
        <patternFill>
          <bgColor theme="4" tint="0.59996337778862885"/>
        </patternFill>
      </fill>
    </dxf>
    <dxf>
      <font>
        <b/>
        <i val="0"/>
        <color theme="1"/>
      </font>
    </dxf>
    <dxf>
      <font>
        <color theme="3"/>
      </font>
      <fill>
        <patternFill>
          <bgColor theme="4" tint="0.79998168889431442"/>
        </patternFill>
      </fill>
    </dxf>
    <dxf>
      <font>
        <b/>
        <color theme="1"/>
      </font>
    </dxf>
    <dxf>
      <font>
        <b/>
        <i val="0"/>
        <color theme="3"/>
      </font>
      <fill>
        <patternFill>
          <bgColor theme="4" tint="0.59996337778862885"/>
        </patternFill>
      </fill>
      <border diagonalUp="0" diagonalDown="0">
        <left/>
        <right/>
        <top/>
        <bottom/>
        <vertical/>
        <horizontal/>
      </border>
    </dxf>
    <dxf>
      <font>
        <b/>
        <i val="0"/>
        <color theme="3"/>
      </font>
      <fill>
        <patternFill>
          <bgColor theme="4" tint="0.39994506668294322"/>
        </patternFill>
      </fill>
      <border diagonalUp="0" diagonalDown="0">
        <left/>
        <right/>
        <top/>
        <bottom/>
        <vertical/>
        <horizontal/>
      </border>
    </dxf>
    <dxf>
      <font>
        <color theme="1"/>
      </font>
      <border>
        <left/>
        <right/>
        <top/>
        <bottom/>
        <vertical/>
        <horizontal/>
      </border>
    </dxf>
  </dxfs>
  <tableStyles count="2" defaultTableStyle="Vestuvių biudžetas" defaultPivotStyle="PivotStyleLight16">
    <tableStyle name="Vestuvių biudžetas" pivot="0" count="4" xr9:uid="{00000000-0011-0000-FFFF-FFFF00000000}">
      <tableStyleElement type="wholeTable" dxfId="97"/>
      <tableStyleElement type="headerRow" dxfId="96"/>
      <tableStyleElement type="totalRow" dxfId="95"/>
      <tableStyleElement type="lastColumn" dxfId="94"/>
    </tableStyle>
    <tableStyle name="Vestuvių biudžeto suvestinė" pivot="0" count="3" xr9:uid="{00000000-0011-0000-FFFF-FFFF01000000}">
      <tableStyleElement type="wholeTable" dxfId="93"/>
      <tableStyleElement type="headerRow" dxfId="92"/>
      <tableStyleElement type="totalRow" dxfId="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AEA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37D8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1"/>
          <c:order val="0"/>
          <c:tx>
            <c:strRef>
              <c:f>'Vestuvių biudžetas'!$E$6</c:f>
              <c:strCache>
                <c:ptCount val="1"/>
                <c:pt idx="0">
                  <c:v>FAKTINĖS IŠLAIDOS</c:v>
                </c:pt>
              </c:strCache>
            </c:strRef>
          </c:tx>
          <c:dPt>
            <c:idx val="0"/>
            <c:bubble3D val="0"/>
            <c:spPr>
              <a:solidFill>
                <a:schemeClr val="accent1">
                  <a:shade val="42000"/>
                </a:schemeClr>
              </a:solidFill>
              <a:ln>
                <a:noFill/>
              </a:ln>
              <a:effectLst/>
            </c:spPr>
            <c:extLst>
              <c:ext xmlns:c16="http://schemas.microsoft.com/office/drawing/2014/chart" uri="{C3380CC4-5D6E-409C-BE32-E72D297353CC}">
                <c16:uniqueId val="{00000001-680C-4E38-9CFD-DFCD549FCC39}"/>
              </c:ext>
            </c:extLst>
          </c:dPt>
          <c:dPt>
            <c:idx val="1"/>
            <c:bubble3D val="0"/>
            <c:spPr>
              <a:solidFill>
                <a:schemeClr val="accent1">
                  <a:shade val="55000"/>
                </a:schemeClr>
              </a:solidFill>
              <a:ln>
                <a:noFill/>
              </a:ln>
              <a:effectLst/>
            </c:spPr>
            <c:extLst>
              <c:ext xmlns:c16="http://schemas.microsoft.com/office/drawing/2014/chart" uri="{C3380CC4-5D6E-409C-BE32-E72D297353CC}">
                <c16:uniqueId val="{00000003-680C-4E38-9CFD-DFCD549FCC39}"/>
              </c:ext>
            </c:extLst>
          </c:dPt>
          <c:dPt>
            <c:idx val="2"/>
            <c:bubble3D val="0"/>
            <c:spPr>
              <a:solidFill>
                <a:schemeClr val="accent1">
                  <a:shade val="68000"/>
                </a:schemeClr>
              </a:solidFill>
              <a:ln>
                <a:noFill/>
              </a:ln>
              <a:effectLst/>
            </c:spPr>
            <c:extLst>
              <c:ext xmlns:c16="http://schemas.microsoft.com/office/drawing/2014/chart" uri="{C3380CC4-5D6E-409C-BE32-E72D297353CC}">
                <c16:uniqueId val="{00000005-680C-4E38-9CFD-DFCD549FCC39}"/>
              </c:ext>
            </c:extLst>
          </c:dPt>
          <c:dPt>
            <c:idx val="3"/>
            <c:bubble3D val="0"/>
            <c:spPr>
              <a:solidFill>
                <a:schemeClr val="accent1">
                  <a:shade val="80000"/>
                </a:schemeClr>
              </a:solidFill>
              <a:ln>
                <a:noFill/>
              </a:ln>
              <a:effectLst/>
            </c:spPr>
            <c:extLst>
              <c:ext xmlns:c16="http://schemas.microsoft.com/office/drawing/2014/chart" uri="{C3380CC4-5D6E-409C-BE32-E72D297353CC}">
                <c16:uniqueId val="{00000007-680C-4E38-9CFD-DFCD549FCC39}"/>
              </c:ext>
            </c:extLst>
          </c:dPt>
          <c:dPt>
            <c:idx val="4"/>
            <c:bubble3D val="0"/>
            <c:spPr>
              <a:solidFill>
                <a:schemeClr val="accent1">
                  <a:shade val="93000"/>
                </a:schemeClr>
              </a:solidFill>
              <a:ln>
                <a:noFill/>
              </a:ln>
              <a:effectLst/>
            </c:spPr>
            <c:extLst>
              <c:ext xmlns:c16="http://schemas.microsoft.com/office/drawing/2014/chart" uri="{C3380CC4-5D6E-409C-BE32-E72D297353CC}">
                <c16:uniqueId val="{00000009-680C-4E38-9CFD-DFCD549FCC39}"/>
              </c:ext>
            </c:extLst>
          </c:dPt>
          <c:dPt>
            <c:idx val="5"/>
            <c:bubble3D val="0"/>
            <c:spPr>
              <a:solidFill>
                <a:schemeClr val="accent1">
                  <a:tint val="94000"/>
                </a:schemeClr>
              </a:solidFill>
              <a:ln>
                <a:noFill/>
              </a:ln>
              <a:effectLst/>
            </c:spPr>
            <c:extLst>
              <c:ext xmlns:c16="http://schemas.microsoft.com/office/drawing/2014/chart" uri="{C3380CC4-5D6E-409C-BE32-E72D297353CC}">
                <c16:uniqueId val="{0000000B-680C-4E38-9CFD-DFCD549FCC39}"/>
              </c:ext>
            </c:extLst>
          </c:dPt>
          <c:dPt>
            <c:idx val="6"/>
            <c:bubble3D val="0"/>
            <c:spPr>
              <a:solidFill>
                <a:schemeClr val="accent1">
                  <a:tint val="81000"/>
                </a:schemeClr>
              </a:solidFill>
              <a:ln>
                <a:noFill/>
              </a:ln>
              <a:effectLst/>
            </c:spPr>
            <c:extLst>
              <c:ext xmlns:c16="http://schemas.microsoft.com/office/drawing/2014/chart" uri="{C3380CC4-5D6E-409C-BE32-E72D297353CC}">
                <c16:uniqueId val="{0000000D-680C-4E38-9CFD-DFCD549FCC39}"/>
              </c:ext>
            </c:extLst>
          </c:dPt>
          <c:dPt>
            <c:idx val="7"/>
            <c:bubble3D val="0"/>
            <c:spPr>
              <a:solidFill>
                <a:schemeClr val="accent1">
                  <a:tint val="69000"/>
                </a:schemeClr>
              </a:solidFill>
              <a:ln>
                <a:noFill/>
              </a:ln>
              <a:effectLst/>
            </c:spPr>
            <c:extLst>
              <c:ext xmlns:c16="http://schemas.microsoft.com/office/drawing/2014/chart" uri="{C3380CC4-5D6E-409C-BE32-E72D297353CC}">
                <c16:uniqueId val="{0000000F-680C-4E38-9CFD-DFCD549FCC39}"/>
              </c:ext>
            </c:extLst>
          </c:dPt>
          <c:dPt>
            <c:idx val="8"/>
            <c:bubble3D val="0"/>
            <c:spPr>
              <a:solidFill>
                <a:schemeClr val="accent1">
                  <a:tint val="56000"/>
                </a:schemeClr>
              </a:solidFill>
              <a:ln>
                <a:noFill/>
              </a:ln>
              <a:effectLst/>
            </c:spPr>
            <c:extLst>
              <c:ext xmlns:c16="http://schemas.microsoft.com/office/drawing/2014/chart" uri="{C3380CC4-5D6E-409C-BE32-E72D297353CC}">
                <c16:uniqueId val="{00000011-680C-4E38-9CFD-DFCD549FCC39}"/>
              </c:ext>
            </c:extLst>
          </c:dPt>
          <c:dPt>
            <c:idx val="9"/>
            <c:bubble3D val="0"/>
            <c:spPr>
              <a:solidFill>
                <a:schemeClr val="accent1">
                  <a:tint val="43000"/>
                </a:schemeClr>
              </a:solidFill>
              <a:ln>
                <a:noFill/>
              </a:ln>
              <a:effectLst/>
            </c:spPr>
            <c:extLst>
              <c:ext xmlns:c16="http://schemas.microsoft.com/office/drawing/2014/chart" uri="{C3380CC4-5D6E-409C-BE32-E72D297353CC}">
                <c16:uniqueId val="{00000013-680C-4E38-9CFD-DFCD549FCC39}"/>
              </c:ext>
            </c:extLst>
          </c:dPt>
          <c:dLbls>
            <c:dLbl>
              <c:idx val="1"/>
              <c:layout>
                <c:manualLayout>
                  <c:x val="3.3636998844721343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0C-4E38-9CFD-DFCD549FCC39}"/>
                </c:ext>
              </c:extLst>
            </c:dLbl>
            <c:dLbl>
              <c:idx val="7"/>
              <c:layout>
                <c:manualLayout>
                  <c:x val="-1.8920811850155778E-2"/>
                  <c:y val="1.0475409708986834E-7"/>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0939390994852315"/>
                      <c:h val="7.0350337507225399E-2"/>
                    </c:manualLayout>
                  </c15:layout>
                </c:ext>
                <c:ext xmlns:c16="http://schemas.microsoft.com/office/drawing/2014/chart" uri="{C3380CC4-5D6E-409C-BE32-E72D297353CC}">
                  <c16:uniqueId val="{0000000F-680C-4E38-9CFD-DFCD549FCC39}"/>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lt-LT"/>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'Vestuvių biudžetas'!$C$7:$C$16</c:f>
              <c:strCache>
                <c:ptCount val="10"/>
                <c:pt idx="0">
                  <c:v>Drabužiai</c:v>
                </c:pt>
                <c:pt idx="1">
                  <c:v>Pokylis</c:v>
                </c:pt>
                <c:pt idx="2">
                  <c:v>Muzika</c:v>
                </c:pt>
                <c:pt idx="3">
                  <c:v>Spaudiniai</c:v>
                </c:pt>
                <c:pt idx="4">
                  <c:v>Nuotraukos</c:v>
                </c:pt>
                <c:pt idx="5">
                  <c:v>Dekoracijos</c:v>
                </c:pt>
                <c:pt idx="6">
                  <c:v>Gėlės</c:v>
                </c:pt>
                <c:pt idx="7">
                  <c:v>Dovanos</c:v>
                </c:pt>
                <c:pt idx="8">
                  <c:v>Transportas</c:v>
                </c:pt>
                <c:pt idx="9">
                  <c:v>Kita</c:v>
                </c:pt>
              </c:strCache>
            </c:strRef>
          </c:cat>
          <c:val>
            <c:numRef>
              <c:f>'Vestuvių biudžetas'!$E$7:$E$16</c:f>
              <c:numCache>
                <c:formatCode>#,##0.00</c:formatCode>
                <c:ptCount val="10"/>
                <c:pt idx="0">
                  <c:v>9770</c:v>
                </c:pt>
                <c:pt idx="1">
                  <c:v>928</c:v>
                </c:pt>
                <c:pt idx="2">
                  <c:v>400</c:v>
                </c:pt>
                <c:pt idx="3">
                  <c:v>870</c:v>
                </c:pt>
                <c:pt idx="4">
                  <c:v>1575</c:v>
                </c:pt>
                <c:pt idx="5">
                  <c:v>720</c:v>
                </c:pt>
                <c:pt idx="6">
                  <c:v>850</c:v>
                </c:pt>
                <c:pt idx="7">
                  <c:v>1075</c:v>
                </c:pt>
                <c:pt idx="8">
                  <c:v>165</c:v>
                </c:pt>
                <c:pt idx="9">
                  <c:v>1021</c:v>
                </c:pt>
              </c:numCache>
            </c:numRef>
          </c:val>
          <c:extLst>
            <c:ext xmlns:c16="http://schemas.microsoft.com/office/drawing/2014/chart" uri="{C3380CC4-5D6E-409C-BE32-E72D297353CC}">
              <c16:uniqueId val="{00000014-680C-4E38-9CFD-DFCD549FCC39}"/>
            </c:ext>
          </c:extLst>
        </c:ser>
        <c:dLbls>
          <c:showLegendKey val="0"/>
          <c:showVal val="0"/>
          <c:showCatName val="1"/>
          <c:showSerName val="0"/>
          <c:showPercent val="1"/>
          <c:showBubbleSize val="0"/>
          <c:showLeaderLines val="0"/>
        </c:dLbls>
        <c:firstSliceAng val="354"/>
      </c:pieChart>
      <c:spPr>
        <a:no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1045633</xdr:colOff>
      <xdr:row>17</xdr:row>
      <xdr:rowOff>95250</xdr:rowOff>
    </xdr:from>
    <xdr:to>
      <xdr:col>5</xdr:col>
      <xdr:colOff>2324100</xdr:colOff>
      <xdr:row>42</xdr:row>
      <xdr:rowOff>105833</xdr:rowOff>
    </xdr:to>
    <xdr:graphicFrame macro="">
      <xdr:nvGraphicFramePr>
        <xdr:cNvPr id="4" name="Vestuvių biudžeto suvestinė" descr="Pie chart showing each category expense percentag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BiudžetoSuvestinė" displayName="BiudžetoSuvestinė" ref="C6:F17" totalsRowCount="1" headerRowDxfId="90">
  <autoFilter ref="C6:F16" xr:uid="{98704A4B-19DF-4E7E-93CC-B988E4FE21F0}"/>
  <tableColumns count="4">
    <tableColumn id="1" xr3:uid="{00000000-0010-0000-0000-000001000000}" name="KATEGORIJA" totalsRowLabel="Iš viso išlaidų" totalsRowDxfId="89"/>
    <tableColumn id="2" xr3:uid="{00000000-0010-0000-0000-000002000000}" name="NUMATOMOS IŠLAIDOS" totalsRowFunction="sum" dataDxfId="88" totalsRowDxfId="87"/>
    <tableColumn id="3" xr3:uid="{00000000-0010-0000-0000-000003000000}" name="FAKTINĖS IŠLAIDOS" totalsRowFunction="sum" dataDxfId="86" totalsRowDxfId="85"/>
    <tableColumn id="4" xr3:uid="{00000000-0010-0000-0000-000004000000}" name="DAUGIAU / MAŽIAU NEI NUMATYTOS IŠLAIDOS" totalsRowFunction="sum" dataDxfId="84" totalsRowDxfId="83">
      <calculatedColumnFormula>BiudžetoSuvestinė[[#This Row],[NUMATOMOS IŠLAIDOS]]-BiudžetoSuvestinė[[#This Row],[FAKTINĖS IŠLAIDOS]]</calculatedColumnFormula>
    </tableColumn>
  </tableColumns>
  <tableStyleInfo name="Vestuvių biudžeto suvestinė" showFirstColumn="1" showLastColumn="0" showRowStripes="0" showColumnStripes="0"/>
  <extLst>
    <ext xmlns:x14="http://schemas.microsoft.com/office/spreadsheetml/2009/9/main" uri="{504A1905-F514-4f6f-8877-14C23A59335A}">
      <x14:table altTextSummary="Category, Estimated and Actual cost, and Over or Under amounts with bar are auto updated in this table"/>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Transportas" displayName="Transportas" ref="B30:E34" totalsRowCount="1">
  <tableColumns count="4">
    <tableColumn id="1" xr3:uid="{00000000-0010-0000-0900-000001000000}" name="KATEGORIJA" totalsRowLabel="Iš viso už transportą" dataDxfId="15" totalsRowDxfId="14"/>
    <tableColumn id="2" xr3:uid="{00000000-0010-0000-0900-000002000000}" name="NUMATOMOS IŠLAIDOS" totalsRowFunction="sum" dataDxfId="13" totalsRowDxfId="12"/>
    <tableColumn id="3" xr3:uid="{00000000-0010-0000-0900-000003000000}" name="FAKTINĖS IŠLAIDOS" totalsRowFunction="sum" dataDxfId="11" totalsRowDxfId="10"/>
    <tableColumn id="4" xr3:uid="{00000000-0010-0000-0900-000004000000}" name="DAUGIAU / MAŽIAU NEI NUMATYTOS IŠLAIDOS" totalsRowFunction="sum" dataDxfId="9" totalsRowDxfId="8">
      <calculatedColumnFormula>'Dekoracijos-Gėlės-Dovanos-Trans'!$C31-'Dekoracijos-Gėlės-Dovanos-Trans'!$D31</calculatedColumnFormula>
    </tableColumn>
  </tableColumns>
  <tableStyleInfo name="Vestuvių biudžetas" showFirstColumn="0" showLastColumn="0" showRowStripes="1" showColumnStripes="0"/>
  <extLst>
    <ext xmlns:x14="http://schemas.microsoft.com/office/spreadsheetml/2009/9/main" uri="{504A1905-F514-4f6f-8877-14C23A59335A}">
      <x14:table altTextSummary="Enter Category item and Estimated and Actual Travel and Transportation Costs in this table. Over or Under Amount, and Total are auto calculated, and icon is upd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A000000}" name="KitosIšlaidos" displayName="KitosIšlaidos" ref="B37:E48" totalsRowCount="1">
  <tableColumns count="4">
    <tableColumn id="1" xr3:uid="{00000000-0010-0000-0A00-000001000000}" name="KATEGORIJA" totalsRowLabel="Iš viso už kitas išlaidas" dataDxfId="7" totalsRowDxfId="6"/>
    <tableColumn id="2" xr3:uid="{00000000-0010-0000-0A00-000002000000}" name="NUMATOMOS IŠLAIDOS" totalsRowFunction="sum" dataDxfId="5" totalsRowDxfId="4"/>
    <tableColumn id="3" xr3:uid="{00000000-0010-0000-0A00-000003000000}" name="FAKTINĖS IŠLAIDOS" totalsRowFunction="sum" dataDxfId="3" totalsRowDxfId="2"/>
    <tableColumn id="4" xr3:uid="{00000000-0010-0000-0A00-000004000000}" name="DAUGIAU / MAŽIAU NEI NUMATYTOS IŠLAIDOS" totalsRowFunction="sum" dataDxfId="1" totalsRowDxfId="0">
      <calculatedColumnFormula>'Dekoracijos-Gėlės-Dovanos-Trans'!$C38-'Dekoracijos-Gėlės-Dovanos-Trans'!$D38</calculatedColumnFormula>
    </tableColumn>
  </tableColumns>
  <tableStyleInfo name="Vestuvių biudžetas" showFirstColumn="0" showLastColumn="0" showRowStripes="1" showColumnStripes="0"/>
  <extLst>
    <ext xmlns:x14="http://schemas.microsoft.com/office/spreadsheetml/2009/9/main" uri="{504A1905-F514-4f6f-8877-14C23A59335A}">
      <x14:table altTextSummary="Enter Category item and Estimated and Actual Other Expenses in this table. Over or Under Amount, and Total are auto calculated, and icon is upd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Drabužiai" displayName="Drabužiai" ref="B2:E16" totalsRowCount="1">
  <tableColumns count="4">
    <tableColumn id="1" xr3:uid="{00000000-0010-0000-0100-000001000000}" name="KATEGORIJA" totalsRowLabel="Iš viso už drabužius" dataDxfId="82" totalsRowDxfId="81"/>
    <tableColumn id="2" xr3:uid="{00000000-0010-0000-0100-000002000000}" name="NUMATOMOS IŠLAIDOS" totalsRowFunction="sum" dataDxfId="80" totalsRowDxfId="79"/>
    <tableColumn id="3" xr3:uid="{00000000-0010-0000-0100-000003000000}" name="FAKTINĖS IŠLAIDOS" totalsRowFunction="sum" dataDxfId="78" totalsRowDxfId="77"/>
    <tableColumn id="4" xr3:uid="{00000000-0010-0000-0100-000004000000}" name="DAUGIAU / MAŽIAU NEI NUMATYTOS IŠLAIDOS" totalsRowFunction="sum" dataDxfId="76" totalsRowDxfId="75">
      <calculatedColumnFormula>'Drabužiai-Pokylis-Muzika-Nuotr'!$C3-'Drabužiai-Pokylis-Muzika-Nuotr'!$D3</calculatedColumnFormula>
    </tableColumn>
  </tableColumns>
  <tableStyleInfo name="Vestuvių biudžetas" showFirstColumn="0" showLastColumn="0" showRowStripes="1" showColumnStripes="0"/>
  <extLst>
    <ext xmlns:x14="http://schemas.microsoft.com/office/spreadsheetml/2009/9/main" uri="{504A1905-F514-4f6f-8877-14C23A59335A}">
      <x14:table altTextSummary="Enter Category item and Estimated and Actual Apparel Costs in this table. Over or Under Amount, and Total are auto calculated, and icon is upd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2000000}" name="Pokylis" displayName="Pokylis" ref="B19:E28" totalsRowCount="1">
  <tableColumns count="4">
    <tableColumn id="1" xr3:uid="{00000000-0010-0000-0200-000001000000}" name="KATEGORIJA" totalsRowLabel="Iš viso už pokylį" dataDxfId="74" totalsRowDxfId="73"/>
    <tableColumn id="2" xr3:uid="{00000000-0010-0000-0200-000002000000}" name="NUMATOMOS IŠLAIDOS" totalsRowFunction="sum" dataDxfId="72" totalsRowDxfId="71"/>
    <tableColumn id="3" xr3:uid="{00000000-0010-0000-0200-000003000000}" name="FAKTINĖS IŠLAIDOS" totalsRowFunction="sum" dataDxfId="70" totalsRowDxfId="69"/>
    <tableColumn id="4" xr3:uid="{00000000-0010-0000-0200-000004000000}" name="DAUGIAU / MAŽIAU NEI NUMATYTOS IŠLAIDOS" totalsRowFunction="sum" dataDxfId="68" totalsRowDxfId="67">
      <calculatedColumnFormula>'Drabužiai-Pokylis-Muzika-Nuotr'!$C20-'Drabužiai-Pokylis-Muzika-Nuotr'!$D20</calculatedColumnFormula>
    </tableColumn>
  </tableColumns>
  <tableStyleInfo name="Vestuvių biudžetas" showFirstColumn="0" showLastColumn="0" showRowStripes="1" showColumnStripes="0"/>
  <extLst>
    <ext xmlns:x14="http://schemas.microsoft.com/office/spreadsheetml/2009/9/main" uri="{504A1905-F514-4f6f-8877-14C23A59335A}">
      <x14:table altTextSummary="Enter Category item and Estimated and Actual Reception Costs excluding Entertainment and Decorations costs in this table. Over or Under Amount, and Total are auto calculated, and icon is upd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3000000}" name="Muzika" displayName="Muzika" ref="B32:E35" totalsRowCount="1" totalsRowDxfId="66">
  <tableColumns count="4">
    <tableColumn id="1" xr3:uid="{00000000-0010-0000-0300-000001000000}" name="KATEGORIJA" totalsRowLabel="Iš viso už muziką / pramogas" dataDxfId="65" totalsRowDxfId="64"/>
    <tableColumn id="2" xr3:uid="{00000000-0010-0000-0300-000002000000}" name="NUMATOMOS IŠLAIDOS" totalsRowFunction="sum" dataDxfId="63" totalsRowDxfId="62"/>
    <tableColumn id="3" xr3:uid="{00000000-0010-0000-0300-000003000000}" name="FAKTINĖS IŠLAIDOS" totalsRowFunction="sum" dataDxfId="61" totalsRowDxfId="60"/>
    <tableColumn id="4" xr3:uid="{00000000-0010-0000-0300-000004000000}" name="DAUGIAU / MAŽIAU NEI NUMATYTOS IŠLAIDOS" totalsRowFunction="sum" dataDxfId="59" totalsRowDxfId="58">
      <calculatedColumnFormula>'Drabužiai-Pokylis-Muzika-Nuotr'!$C33-'Drabužiai-Pokylis-Muzika-Nuotr'!$D33</calculatedColumnFormula>
    </tableColumn>
  </tableColumns>
  <tableStyleInfo name="Vestuvių biudžetas" showFirstColumn="0" showLastColumn="0" showRowStripes="1" showColumnStripes="0"/>
  <extLst>
    <ext xmlns:x14="http://schemas.microsoft.com/office/spreadsheetml/2009/9/main" uri="{504A1905-F514-4f6f-8877-14C23A59335A}">
      <x14:table altTextSummary="Enter Category item and Estimated and Actual Music and Entertainment Costs in this table. Over or Under Amount, and Total are auto calculated, and icon is upd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4000000}" name="Spaudiniai" displayName="Spaudiniai" ref="B38:E48" totalsRowCount="1" totalsRowDxfId="57">
  <tableColumns count="4">
    <tableColumn id="1" xr3:uid="{00000000-0010-0000-0400-000001000000}" name="KATEGORIJA" totalsRowLabel="Iš viso už spaudinius" dataDxfId="56" totalsRowDxfId="55"/>
    <tableColumn id="2" xr3:uid="{00000000-0010-0000-0400-000002000000}" name="NUMATOMOS IŠLAIDOS" totalsRowFunction="sum" dataDxfId="54" totalsRowDxfId="53"/>
    <tableColumn id="3" xr3:uid="{00000000-0010-0000-0400-000003000000}" name="FAKTINĖS IŠLAIDOS" totalsRowFunction="sum" dataDxfId="52" totalsRowDxfId="51"/>
    <tableColumn id="4" xr3:uid="{00000000-0010-0000-0400-000004000000}" name="DAUGIAU / MAŽIAU NEI NUMATYTOS IŠLAIDOS" totalsRowFunction="sum" dataDxfId="50" totalsRowDxfId="49">
      <calculatedColumnFormula>'Drabužiai-Pokylis-Muzika-Nuotr'!$C39-'Drabužiai-Pokylis-Muzika-Nuotr'!$D39</calculatedColumnFormula>
    </tableColumn>
  </tableColumns>
  <tableStyleInfo name="Vestuvių biudžetas" showFirstColumn="0" showLastColumn="0" showRowStripes="1" showColumnStripes="0"/>
  <extLst>
    <ext xmlns:x14="http://schemas.microsoft.com/office/spreadsheetml/2009/9/main" uri="{504A1905-F514-4f6f-8877-14C23A59335A}">
      <x14:table altTextSummary="Enter Category item and Estimated and Actual Printing and Stationery Costs in this table. Over or Under Amount, and Total are auto calculated, and icon is upd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5000000}" name="Nuotraukos" displayName="Nuotraukos" ref="B51:E56" totalsRowCount="1" totalsRowDxfId="48">
  <tableColumns count="4">
    <tableColumn id="1" xr3:uid="{00000000-0010-0000-0500-000001000000}" name="KATEGORIJA" totalsRowLabel="Iš viso už nuotraukas" dataDxfId="47" totalsRowDxfId="46"/>
    <tableColumn id="2" xr3:uid="{00000000-0010-0000-0500-000002000000}" name="NUMATOMOS IŠLAIDOS" totalsRowFunction="sum" dataDxfId="45" totalsRowDxfId="44"/>
    <tableColumn id="3" xr3:uid="{00000000-0010-0000-0500-000003000000}" name="FAKTINĖS IŠLAIDOS" totalsRowFunction="sum" dataDxfId="43" totalsRowDxfId="42"/>
    <tableColumn id="4" xr3:uid="{00000000-0010-0000-0500-000004000000}" name="DAUGIAU / MAŽIAU NEI NUMATYTOS IŠLAIDOS" totalsRowFunction="sum" dataDxfId="41" totalsRowDxfId="40">
      <calculatedColumnFormula>'Drabužiai-Pokylis-Muzika-Nuotr'!$C52-'Drabužiai-Pokylis-Muzika-Nuotr'!$D52</calculatedColumnFormula>
    </tableColumn>
  </tableColumns>
  <tableStyleInfo name="Vestuvių biudžetas" showFirstColumn="0" showLastColumn="0" showRowStripes="1" showColumnStripes="0"/>
  <extLst>
    <ext xmlns:x14="http://schemas.microsoft.com/office/spreadsheetml/2009/9/main" uri="{504A1905-F514-4f6f-8877-14C23A59335A}">
      <x14:table altTextSummary="Enter Category item and Estimated and Actual Photography Costs in this table. Over or Under Amount, and Total are auto calculated, and icon is upd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6000000}" name="Dekoracijos" displayName="Dekoracijos" ref="B2:E8" totalsRowCount="1">
  <tableColumns count="4">
    <tableColumn id="1" xr3:uid="{00000000-0010-0000-0600-000001000000}" name="KATEGORIJA" totalsRowLabel="Iš viso už dekoracijas" dataDxfId="39" totalsRowDxfId="38"/>
    <tableColumn id="2" xr3:uid="{00000000-0010-0000-0600-000002000000}" name="NUMATOMOS IŠLAIDOS" totalsRowFunction="sum" dataDxfId="37" totalsRowDxfId="36"/>
    <tableColumn id="3" xr3:uid="{00000000-0010-0000-0600-000003000000}" name="FAKTINĖS IŠLAIDOS" totalsRowFunction="sum" dataDxfId="35" totalsRowDxfId="34"/>
    <tableColumn id="4" xr3:uid="{00000000-0010-0000-0600-000004000000}" name="DAUGIAU / MAŽIAU NEI NUMATYTOS IŠLAIDOS" totalsRowFunction="sum" dataDxfId="33" totalsRowDxfId="32">
      <calculatedColumnFormula>'Dekoracijos-Gėlės-Dovanos-Trans'!$C3-'Dekoracijos-Gėlės-Dovanos-Trans'!$D3</calculatedColumnFormula>
    </tableColumn>
  </tableColumns>
  <tableStyleInfo name="Vestuvių biudžetas" showFirstColumn="0" showLastColumn="0" showRowStripes="1" showColumnStripes="0"/>
  <extLst>
    <ext xmlns:x14="http://schemas.microsoft.com/office/spreadsheetml/2009/9/main" uri="{504A1905-F514-4f6f-8877-14C23A59335A}">
      <x14:table altTextSummary="Enter Category item and Estimated and Actual Decorations costs excluding flowers costs in this table. Over or Under Amount, and Total are auto calculated, and icon is upd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7000000}" name="Gėlės" displayName="Gėlės" ref="B12:E18" totalsRowCount="1">
  <tableColumns count="4">
    <tableColumn id="1" xr3:uid="{00000000-0010-0000-0700-000001000000}" name="KATEGORIJA" totalsRowLabel="Iš viso už gėles" dataDxfId="31" totalsRowDxfId="30"/>
    <tableColumn id="2" xr3:uid="{00000000-0010-0000-0700-000002000000}" name="NUMATOMOS IŠLAIDOS" totalsRowFunction="sum" dataDxfId="29" totalsRowDxfId="28"/>
    <tableColumn id="3" xr3:uid="{00000000-0010-0000-0700-000003000000}" name="FAKTINĖS IŠLAIDOS" totalsRowFunction="sum" dataDxfId="27" totalsRowDxfId="26"/>
    <tableColumn id="4" xr3:uid="{00000000-0010-0000-0700-000004000000}" name="DAUGIAU / MAŽIAU NEI NUMATYTOS IŠLAIDOS" totalsRowFunction="sum" dataDxfId="25" totalsRowDxfId="24">
      <calculatedColumnFormula>'Dekoracijos-Gėlės-Dovanos-Trans'!$C13-'Dekoracijos-Gėlės-Dovanos-Trans'!$D13</calculatedColumnFormula>
    </tableColumn>
  </tableColumns>
  <tableStyleInfo name="Vestuvių biudžetas" showFirstColumn="0" showLastColumn="0" showRowStripes="1" showColumnStripes="0"/>
  <extLst>
    <ext xmlns:x14="http://schemas.microsoft.com/office/spreadsheetml/2009/9/main" uri="{504A1905-F514-4f6f-8877-14C23A59335A}">
      <x14:table altTextSummary="Enter Category item and Estimated and Actual Flowers costs in this table. Over or Under Amount, and Total are auto calculated, and icon is upd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8000000}" name="Dovanos" displayName="Dovanos" ref="B21:E27" totalsRowCount="1">
  <tableColumns count="4">
    <tableColumn id="1" xr3:uid="{00000000-0010-0000-0800-000001000000}" name="KATEGORIJA" totalsRowLabel="Iš viso už dovanas" dataDxfId="23" totalsRowDxfId="22"/>
    <tableColumn id="2" xr3:uid="{00000000-0010-0000-0800-000002000000}" name="NUMATOMOS IŠLAIDOS" totalsRowFunction="sum" dataDxfId="21" totalsRowDxfId="20"/>
    <tableColumn id="3" xr3:uid="{00000000-0010-0000-0800-000003000000}" name="FAKTINĖS IŠLAIDOS" totalsRowFunction="sum" dataDxfId="19" totalsRowDxfId="18"/>
    <tableColumn id="4" xr3:uid="{00000000-0010-0000-0800-000004000000}" name="DAUGIAU / MAŽIAU NEI NUMATYTOS IŠLAIDOS" totalsRowFunction="sum" dataDxfId="17" totalsRowDxfId="16">
      <calculatedColumnFormula>'Dekoracijos-Gėlės-Dovanos-Trans'!$C22-'Dekoracijos-Gėlės-Dovanos-Trans'!$D22</calculatedColumnFormula>
    </tableColumn>
  </tableColumns>
  <tableStyleInfo name="Vestuvių biudžetas" showFirstColumn="0" showLastColumn="0" showRowStripes="1" showColumnStripes="0"/>
  <extLst>
    <ext xmlns:x14="http://schemas.microsoft.com/office/spreadsheetml/2009/9/main" uri="{504A1905-F514-4f6f-8877-14C23A59335A}">
      <x14:table altTextSummary="Enter Category item and Estimated and Actual Gifts Costs in this table. Over or Under Amount, and Total are auto calculated, and icon is updated"/>
    </ext>
  </extLst>
</table>
</file>

<file path=xl/theme/theme1.xml><?xml version="1.0" encoding="utf-8"?>
<a:theme xmlns:a="http://schemas.openxmlformats.org/drawingml/2006/main" name="Wedding">
  <a:themeElements>
    <a:clrScheme name="Wedding">
      <a:dk1>
        <a:sysClr val="windowText" lastClr="000000"/>
      </a:dk1>
      <a:lt1>
        <a:sysClr val="window" lastClr="FFFFFF"/>
      </a:lt1>
      <a:dk2>
        <a:srgbClr val="142836"/>
      </a:dk2>
      <a:lt2>
        <a:srgbClr val="F0F0F0"/>
      </a:lt2>
      <a:accent1>
        <a:srgbClr val="72CD9F"/>
      </a:accent1>
      <a:accent2>
        <a:srgbClr val="B6CA72"/>
      </a:accent2>
      <a:accent3>
        <a:srgbClr val="CEA273"/>
      </a:accent3>
      <a:accent4>
        <a:srgbClr val="F5A54C"/>
      </a:accent4>
      <a:accent5>
        <a:srgbClr val="CDAFDF"/>
      </a:accent5>
      <a:accent6>
        <a:srgbClr val="DB6D78"/>
      </a:accent6>
      <a:hlink>
        <a:srgbClr val="739BD4"/>
      </a:hlink>
      <a:folHlink>
        <a:srgbClr val="CDAFDF"/>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C9579-7B9D-4945-89C6-776A7F8461C7}">
  <sheetPr>
    <tabColor theme="4" tint="-0.249977111117893"/>
  </sheetPr>
  <dimension ref="B1:B7"/>
  <sheetViews>
    <sheetView showGridLines="0" tabSelected="1" workbookViewId="0"/>
  </sheetViews>
  <sheetFormatPr defaultRowHeight="12.75" x14ac:dyDescent="0.2"/>
  <cols>
    <col min="1" max="1" width="2.7109375" customWidth="1"/>
    <col min="2" max="2" width="84.5703125" customWidth="1"/>
    <col min="3" max="3" width="2.7109375" customWidth="1"/>
  </cols>
  <sheetData>
    <row r="1" spans="2:2" ht="30" customHeight="1" x14ac:dyDescent="0.2">
      <c r="B1" s="21" t="s">
        <v>0</v>
      </c>
    </row>
    <row r="2" spans="2:2" ht="30" customHeight="1" x14ac:dyDescent="0.2">
      <c r="B2" s="19" t="s">
        <v>1</v>
      </c>
    </row>
    <row r="3" spans="2:2" ht="30" customHeight="1" x14ac:dyDescent="0.2">
      <c r="B3" s="19" t="s">
        <v>116</v>
      </c>
    </row>
    <row r="4" spans="2:2" ht="30" customHeight="1" x14ac:dyDescent="0.2">
      <c r="B4" s="19" t="s">
        <v>2</v>
      </c>
    </row>
    <row r="5" spans="2:2" ht="30" customHeight="1" x14ac:dyDescent="0.2">
      <c r="B5" s="20" t="s">
        <v>3</v>
      </c>
    </row>
    <row r="6" spans="2:2" ht="57" customHeight="1" x14ac:dyDescent="0.2">
      <c r="B6" s="19" t="s">
        <v>4</v>
      </c>
    </row>
    <row r="7" spans="2:2" ht="41.25" customHeight="1" x14ac:dyDescent="0.2">
      <c r="B7" s="19" t="s">
        <v>130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G44"/>
  <sheetViews>
    <sheetView showGridLines="0" zoomScaleNormal="100" zoomScaleSheetLayoutView="50" workbookViewId="0"/>
  </sheetViews>
  <sheetFormatPr defaultRowHeight="12.75" x14ac:dyDescent="0.2"/>
  <cols>
    <col min="1" max="1" width="4.7109375" style="15" customWidth="1"/>
    <col min="2" max="2" width="4.7109375" customWidth="1"/>
    <col min="3" max="3" width="26.7109375" customWidth="1"/>
    <col min="4" max="4" width="23.85546875" bestFit="1" customWidth="1"/>
    <col min="5" max="5" width="20.85546875" bestFit="1" customWidth="1"/>
    <col min="6" max="6" width="44.7109375" bestFit="1" customWidth="1"/>
    <col min="7" max="8" width="4.7109375" customWidth="1"/>
  </cols>
  <sheetData>
    <row r="1" spans="1:7" s="2" customFormat="1" ht="41.25" customHeight="1" x14ac:dyDescent="0.25">
      <c r="A1" s="12" t="s">
        <v>117</v>
      </c>
      <c r="B1" s="6"/>
      <c r="C1" s="23" t="s">
        <v>7</v>
      </c>
      <c r="D1" s="5"/>
      <c r="E1" s="6"/>
      <c r="F1" s="6"/>
      <c r="G1" s="6"/>
    </row>
    <row r="2" spans="1:7" ht="30.75" customHeight="1" x14ac:dyDescent="0.25">
      <c r="A2" s="13" t="s">
        <v>118</v>
      </c>
      <c r="B2" s="5"/>
      <c r="C2" s="43">
        <f ca="1">TODAY()+365</f>
        <v>43803</v>
      </c>
      <c r="D2" s="22" t="s">
        <v>22</v>
      </c>
      <c r="E2" s="8">
        <f ca="1">C2-TODAY()</f>
        <v>365</v>
      </c>
      <c r="F2" s="24"/>
      <c r="G2" s="7"/>
    </row>
    <row r="3" spans="1:7" s="1" customFormat="1" ht="14.25" customHeight="1" x14ac:dyDescent="0.2">
      <c r="A3" s="13" t="s">
        <v>5</v>
      </c>
      <c r="B3" s="4"/>
      <c r="C3" s="45" t="s">
        <v>8</v>
      </c>
      <c r="D3" s="45"/>
      <c r="E3" s="45"/>
      <c r="F3" s="45"/>
      <c r="G3" s="3"/>
    </row>
    <row r="4" spans="1:7" s="1" customFormat="1" ht="14.25" customHeight="1" x14ac:dyDescent="0.2">
      <c r="A4" s="14"/>
      <c r="B4" s="4"/>
      <c r="C4" s="45"/>
      <c r="D4" s="45"/>
      <c r="E4" s="45"/>
      <c r="F4" s="45"/>
      <c r="G4" s="3"/>
    </row>
    <row r="5" spans="1:7" s="1" customFormat="1" ht="37.5" customHeight="1" x14ac:dyDescent="0.2">
      <c r="A5" s="14"/>
      <c r="B5" s="4"/>
      <c r="C5" s="45"/>
      <c r="D5" s="45"/>
      <c r="E5" s="45"/>
      <c r="F5" s="45"/>
      <c r="G5" s="3"/>
    </row>
    <row r="6" spans="1:7" s="1" customFormat="1" ht="15" customHeight="1" x14ac:dyDescent="0.2">
      <c r="A6" s="13" t="s">
        <v>119</v>
      </c>
      <c r="B6" s="4"/>
      <c r="C6" s="30" t="s">
        <v>9</v>
      </c>
      <c r="D6" s="30" t="s">
        <v>23</v>
      </c>
      <c r="E6" s="30" t="s">
        <v>24</v>
      </c>
      <c r="F6" s="30" t="s">
        <v>25</v>
      </c>
      <c r="G6" s="3"/>
    </row>
    <row r="7" spans="1:7" s="1" customFormat="1" ht="15" customHeight="1" x14ac:dyDescent="0.2">
      <c r="A7" s="14"/>
      <c r="B7" s="4"/>
      <c r="C7" t="s">
        <v>10</v>
      </c>
      <c r="D7" s="40">
        <f>Drabužiai_Iš_viso_numat</f>
        <v>9490</v>
      </c>
      <c r="E7" s="40">
        <f>Drabužiai_Iš_viso_fakt</f>
        <v>9770</v>
      </c>
      <c r="F7" s="40">
        <f>BiudžetoSuvestinė[[#This Row],[NUMATOMOS IŠLAIDOS]]-BiudžetoSuvestinė[[#This Row],[FAKTINĖS IŠLAIDOS]]</f>
        <v>-280</v>
      </c>
      <c r="G7" s="3"/>
    </row>
    <row r="8" spans="1:7" ht="15" customHeight="1" x14ac:dyDescent="0.2">
      <c r="B8" s="3"/>
      <c r="C8" t="s">
        <v>11</v>
      </c>
      <c r="D8" s="40">
        <f>Pobūvis_Iš_viso_numat</f>
        <v>1050</v>
      </c>
      <c r="E8" s="40">
        <f>Pobūvis_Iš_viso_fakt</f>
        <v>928</v>
      </c>
      <c r="F8" s="40">
        <f>BiudžetoSuvestinė[[#This Row],[NUMATOMOS IŠLAIDOS]]-BiudžetoSuvestinė[[#This Row],[FAKTINĖS IŠLAIDOS]]</f>
        <v>122</v>
      </c>
      <c r="G8" s="3"/>
    </row>
    <row r="9" spans="1:7" ht="15" customHeight="1" x14ac:dyDescent="0.2">
      <c r="B9" s="3"/>
      <c r="C9" t="s">
        <v>12</v>
      </c>
      <c r="D9" s="40">
        <f>Muzika_pramogos_Iš_viso_numat</f>
        <v>600</v>
      </c>
      <c r="E9" s="40">
        <f>Muzika_pramogos_Iš_viso_fakt</f>
        <v>400</v>
      </c>
      <c r="F9" s="40">
        <f>BiudžetoSuvestinė[[#This Row],[NUMATOMOS IŠLAIDOS]]-BiudžetoSuvestinė[[#This Row],[FAKTINĖS IŠLAIDOS]]</f>
        <v>200</v>
      </c>
      <c r="G9" s="3"/>
    </row>
    <row r="10" spans="1:7" ht="15" customHeight="1" x14ac:dyDescent="0.2">
      <c r="B10" s="3"/>
      <c r="C10" t="s">
        <v>13</v>
      </c>
      <c r="D10" s="40">
        <f>Spaudiniai__Iš_viso_numat</f>
        <v>935</v>
      </c>
      <c r="E10" s="40">
        <f>Spaudiniai__Iš_viso_fakt</f>
        <v>870</v>
      </c>
      <c r="F10" s="40">
        <f>BiudžetoSuvestinė[[#This Row],[NUMATOMOS IŠLAIDOS]]-BiudžetoSuvestinė[[#This Row],[FAKTINĖS IŠLAIDOS]]</f>
        <v>65</v>
      </c>
      <c r="G10" s="3"/>
    </row>
    <row r="11" spans="1:7" ht="15" customHeight="1" x14ac:dyDescent="0.2">
      <c r="B11" s="3"/>
      <c r="C11" t="s">
        <v>14</v>
      </c>
      <c r="D11" s="40">
        <f>Spaudiniai_Iš_viso_numat</f>
        <v>1625</v>
      </c>
      <c r="E11" s="40">
        <f>Spaudiniai_Iš_viso_fakt</f>
        <v>1575</v>
      </c>
      <c r="F11" s="40">
        <f>BiudžetoSuvestinė[[#This Row],[NUMATOMOS IŠLAIDOS]]-BiudžetoSuvestinė[[#This Row],[FAKTINĖS IŠLAIDOS]]</f>
        <v>50</v>
      </c>
      <c r="G11" s="3"/>
    </row>
    <row r="12" spans="1:7" ht="15" customHeight="1" x14ac:dyDescent="0.2">
      <c r="B12" s="3"/>
      <c r="C12" t="s">
        <v>15</v>
      </c>
      <c r="D12" s="40">
        <f>Dekoracijos_Iš_viso_numat</f>
        <v>700</v>
      </c>
      <c r="E12" s="40">
        <f>Dekoracijos_Iš_viso_fakt</f>
        <v>720</v>
      </c>
      <c r="F12" s="40">
        <f>BiudžetoSuvestinė[[#This Row],[NUMATOMOS IŠLAIDOS]]-BiudžetoSuvestinė[[#This Row],[FAKTINĖS IŠLAIDOS]]</f>
        <v>-20</v>
      </c>
      <c r="G12" s="3"/>
    </row>
    <row r="13" spans="1:7" ht="15" customHeight="1" x14ac:dyDescent="0.2">
      <c r="B13" s="3"/>
      <c r="C13" t="s">
        <v>16</v>
      </c>
      <c r="D13" s="40">
        <f>Gėlės_Iš_viso_numat</f>
        <v>900</v>
      </c>
      <c r="E13" s="40">
        <f>Gėlės_Iš_viso_fakt</f>
        <v>850</v>
      </c>
      <c r="F13" s="40">
        <f>BiudžetoSuvestinė[[#This Row],[NUMATOMOS IŠLAIDOS]]-BiudžetoSuvestinė[[#This Row],[FAKTINĖS IŠLAIDOS]]</f>
        <v>50</v>
      </c>
      <c r="G13" s="3"/>
    </row>
    <row r="14" spans="1:7" ht="15" customHeight="1" x14ac:dyDescent="0.2">
      <c r="B14" s="3"/>
      <c r="C14" t="s">
        <v>17</v>
      </c>
      <c r="D14" s="40">
        <f>Dovanos_Iš_viso_numat</f>
        <v>1345</v>
      </c>
      <c r="E14" s="40">
        <f>Dovanos_Iš_viso_fakt</f>
        <v>1075</v>
      </c>
      <c r="F14" s="40">
        <f>BiudžetoSuvestinė[[#This Row],[NUMATOMOS IŠLAIDOS]]-BiudžetoSuvestinė[[#This Row],[FAKTINĖS IŠLAIDOS]]</f>
        <v>270</v>
      </c>
      <c r="G14" s="3"/>
    </row>
    <row r="15" spans="1:7" ht="15" customHeight="1" x14ac:dyDescent="0.2">
      <c r="B15" s="3"/>
      <c r="C15" t="s">
        <v>18</v>
      </c>
      <c r="D15" s="40">
        <f>Transportas_Iš_viso_fakt</f>
        <v>100</v>
      </c>
      <c r="E15" s="40">
        <f>Transportas_Iš_viso_numat</f>
        <v>165</v>
      </c>
      <c r="F15" s="40">
        <f>BiudžetoSuvestinė[[#This Row],[NUMATOMOS IŠLAIDOS]]-BiudžetoSuvestinė[[#This Row],[FAKTINĖS IŠLAIDOS]]</f>
        <v>-65</v>
      </c>
      <c r="G15" s="3"/>
    </row>
    <row r="16" spans="1:7" ht="15" customHeight="1" x14ac:dyDescent="0.2">
      <c r="B16" s="3"/>
      <c r="C16" t="s">
        <v>19</v>
      </c>
      <c r="D16" s="40">
        <f>Kitos_išlaidos_Iš_viso_numat</f>
        <v>885</v>
      </c>
      <c r="E16" s="40">
        <f>Kitos_išlaidos_Iš_viso_fakt</f>
        <v>1021</v>
      </c>
      <c r="F16" s="40">
        <f>BiudžetoSuvestinė[[#This Row],[NUMATOMOS IŠLAIDOS]]-BiudžetoSuvestinė[[#This Row],[FAKTINĖS IŠLAIDOS]]</f>
        <v>-136</v>
      </c>
      <c r="G16" s="25"/>
    </row>
    <row r="17" spans="1:7" ht="15" customHeight="1" x14ac:dyDescent="0.2">
      <c r="B17" s="3"/>
      <c r="C17" s="39" t="s">
        <v>20</v>
      </c>
      <c r="D17" s="41">
        <f>SUBTOTAL(109,BiudžetoSuvestinė[NUMATOMOS IŠLAIDOS])</f>
        <v>17630</v>
      </c>
      <c r="E17" s="44">
        <f>SUBTOTAL(109,BiudžetoSuvestinė[FAKTINĖS IŠLAIDOS])</f>
        <v>17374</v>
      </c>
      <c r="F17" s="44">
        <f>SUBTOTAL(109,BiudžetoSuvestinė[DAUGIAU / MAŽIAU NEI NUMATYTOS IŠLAIDOS])</f>
        <v>256</v>
      </c>
      <c r="G17" s="26"/>
    </row>
    <row r="18" spans="1:7" ht="15" customHeight="1" x14ac:dyDescent="0.2">
      <c r="A18" s="13" t="s">
        <v>6</v>
      </c>
      <c r="B18" s="3"/>
      <c r="C18" s="3"/>
      <c r="D18" s="3"/>
      <c r="E18" s="3"/>
      <c r="F18" s="3"/>
      <c r="G18" s="3"/>
    </row>
    <row r="19" spans="1:7" ht="15" customHeight="1" x14ac:dyDescent="0.2">
      <c r="B19" s="3"/>
      <c r="C19" s="46" t="s">
        <v>21</v>
      </c>
      <c r="D19" s="46"/>
      <c r="E19" s="46"/>
      <c r="F19" s="46"/>
      <c r="G19" s="3"/>
    </row>
    <row r="20" spans="1:7" ht="15" customHeight="1" x14ac:dyDescent="0.2">
      <c r="B20" s="3"/>
      <c r="C20" s="46"/>
      <c r="D20" s="46"/>
      <c r="E20" s="46"/>
      <c r="F20" s="46"/>
      <c r="G20" s="3"/>
    </row>
    <row r="21" spans="1:7" ht="15" customHeight="1" x14ac:dyDescent="0.2">
      <c r="B21" s="3"/>
      <c r="C21" s="46"/>
      <c r="D21" s="46"/>
      <c r="E21" s="46"/>
      <c r="F21" s="46"/>
      <c r="G21" s="3"/>
    </row>
    <row r="22" spans="1:7" ht="15" customHeight="1" x14ac:dyDescent="0.2">
      <c r="B22" s="3"/>
      <c r="C22" s="46"/>
      <c r="D22" s="46"/>
      <c r="E22" s="46"/>
      <c r="F22" s="46"/>
      <c r="G22" s="3"/>
    </row>
    <row r="23" spans="1:7" ht="15" customHeight="1" x14ac:dyDescent="0.2">
      <c r="B23" s="3"/>
      <c r="C23" s="46"/>
      <c r="D23" s="46"/>
      <c r="E23" s="46"/>
      <c r="F23" s="46"/>
      <c r="G23" s="3"/>
    </row>
    <row r="24" spans="1:7" ht="15" customHeight="1" x14ac:dyDescent="0.2">
      <c r="B24" s="3"/>
      <c r="C24" s="46"/>
      <c r="D24" s="46"/>
      <c r="E24" s="46"/>
      <c r="F24" s="46"/>
      <c r="G24" s="3"/>
    </row>
    <row r="25" spans="1:7" ht="15" customHeight="1" x14ac:dyDescent="0.2">
      <c r="B25" s="3"/>
      <c r="C25" s="46"/>
      <c r="D25" s="46"/>
      <c r="E25" s="46"/>
      <c r="F25" s="46"/>
      <c r="G25" s="3"/>
    </row>
    <row r="26" spans="1:7" ht="15" customHeight="1" x14ac:dyDescent="0.2">
      <c r="B26" s="3"/>
      <c r="C26" s="46"/>
      <c r="D26" s="46"/>
      <c r="E26" s="46"/>
      <c r="F26" s="46"/>
      <c r="G26" s="27"/>
    </row>
    <row r="27" spans="1:7" ht="15" customHeight="1" x14ac:dyDescent="0.2">
      <c r="B27" s="3"/>
      <c r="C27" s="46"/>
      <c r="D27" s="46"/>
      <c r="E27" s="46"/>
      <c r="F27" s="46"/>
      <c r="G27" s="3"/>
    </row>
    <row r="28" spans="1:7" ht="15" customHeight="1" x14ac:dyDescent="0.2">
      <c r="B28" s="3"/>
      <c r="C28" s="46"/>
      <c r="D28" s="46"/>
      <c r="E28" s="46"/>
      <c r="F28" s="46"/>
      <c r="G28" s="3"/>
    </row>
    <row r="29" spans="1:7" ht="15" customHeight="1" x14ac:dyDescent="0.2">
      <c r="B29" s="3"/>
      <c r="C29" s="46"/>
      <c r="D29" s="46"/>
      <c r="E29" s="46"/>
      <c r="F29" s="46"/>
      <c r="G29" s="3"/>
    </row>
    <row r="30" spans="1:7" ht="15" customHeight="1" x14ac:dyDescent="0.2">
      <c r="B30" s="3"/>
      <c r="C30" s="46"/>
      <c r="D30" s="46"/>
      <c r="E30" s="46"/>
      <c r="F30" s="46"/>
      <c r="G30" s="3"/>
    </row>
    <row r="31" spans="1:7" ht="15" customHeight="1" x14ac:dyDescent="0.2">
      <c r="B31" s="3"/>
      <c r="C31" s="46"/>
      <c r="D31" s="46"/>
      <c r="E31" s="46"/>
      <c r="F31" s="46"/>
      <c r="G31" s="3"/>
    </row>
    <row r="32" spans="1:7" ht="15" customHeight="1" x14ac:dyDescent="0.2">
      <c r="B32" s="3"/>
      <c r="C32" s="46"/>
      <c r="D32" s="46"/>
      <c r="E32" s="46"/>
      <c r="F32" s="46"/>
      <c r="G32" s="3"/>
    </row>
    <row r="33" spans="2:7" ht="15" customHeight="1" x14ac:dyDescent="0.2">
      <c r="B33" s="3"/>
      <c r="C33" s="46"/>
      <c r="D33" s="46"/>
      <c r="E33" s="46"/>
      <c r="F33" s="46"/>
      <c r="G33" s="3"/>
    </row>
    <row r="34" spans="2:7" ht="15" customHeight="1" x14ac:dyDescent="0.2">
      <c r="B34" s="3"/>
      <c r="C34" s="46"/>
      <c r="D34" s="46"/>
      <c r="E34" s="46"/>
      <c r="F34" s="46"/>
      <c r="G34" s="27"/>
    </row>
    <row r="35" spans="2:7" ht="15" customHeight="1" x14ac:dyDescent="0.2">
      <c r="B35" s="3"/>
      <c r="C35" s="46"/>
      <c r="D35" s="46"/>
      <c r="E35" s="46"/>
      <c r="F35" s="46"/>
      <c r="G35" s="3"/>
    </row>
    <row r="36" spans="2:7" ht="15" customHeight="1" x14ac:dyDescent="0.2">
      <c r="B36" s="3"/>
      <c r="C36" s="46"/>
      <c r="D36" s="46"/>
      <c r="E36" s="46"/>
      <c r="F36" s="46"/>
      <c r="G36" s="3"/>
    </row>
    <row r="37" spans="2:7" ht="15" customHeight="1" x14ac:dyDescent="0.2">
      <c r="B37" s="3"/>
      <c r="C37" s="46"/>
      <c r="D37" s="46"/>
      <c r="E37" s="46"/>
      <c r="F37" s="46"/>
      <c r="G37" s="3"/>
    </row>
    <row r="38" spans="2:7" ht="15" customHeight="1" x14ac:dyDescent="0.2">
      <c r="B38" s="3"/>
      <c r="C38" s="46"/>
      <c r="D38" s="46"/>
      <c r="E38" s="46"/>
      <c r="F38" s="46"/>
      <c r="G38" s="3"/>
    </row>
    <row r="39" spans="2:7" ht="15" customHeight="1" x14ac:dyDescent="0.2">
      <c r="B39" s="3"/>
      <c r="C39" s="46"/>
      <c r="D39" s="46"/>
      <c r="E39" s="46"/>
      <c r="F39" s="46"/>
      <c r="G39" s="3"/>
    </row>
    <row r="40" spans="2:7" ht="15" customHeight="1" x14ac:dyDescent="0.2">
      <c r="B40" s="3"/>
      <c r="C40" s="46"/>
      <c r="D40" s="46"/>
      <c r="E40" s="46"/>
      <c r="F40" s="46"/>
      <c r="G40" s="3"/>
    </row>
    <row r="41" spans="2:7" ht="15" customHeight="1" x14ac:dyDescent="0.2">
      <c r="B41" s="3"/>
      <c r="C41" s="46"/>
      <c r="D41" s="46"/>
      <c r="E41" s="46"/>
      <c r="F41" s="46"/>
      <c r="G41" s="3"/>
    </row>
    <row r="42" spans="2:7" ht="15" customHeight="1" x14ac:dyDescent="0.2">
      <c r="B42" s="3"/>
      <c r="C42" s="46"/>
      <c r="D42" s="46"/>
      <c r="E42" s="46"/>
      <c r="F42" s="46"/>
      <c r="G42" s="3"/>
    </row>
    <row r="43" spans="2:7" ht="15" customHeight="1" x14ac:dyDescent="0.2">
      <c r="B43" s="3"/>
      <c r="C43" s="46"/>
      <c r="D43" s="46"/>
      <c r="E43" s="46"/>
      <c r="F43" s="46"/>
      <c r="G43" s="3"/>
    </row>
    <row r="44" spans="2:7" x14ac:dyDescent="0.2">
      <c r="B44" s="42"/>
      <c r="C44" s="3"/>
      <c r="D44" s="3"/>
      <c r="E44" s="3"/>
      <c r="F44" s="3"/>
      <c r="G44" s="3"/>
    </row>
  </sheetData>
  <mergeCells count="2">
    <mergeCell ref="C3:F5"/>
    <mergeCell ref="C19:F43"/>
  </mergeCells>
  <phoneticPr fontId="1" type="noConversion"/>
  <conditionalFormatting sqref="F7:G16">
    <cfRule type="dataBar" priority="157">
      <dataBar>
        <cfvo type="min"/>
        <cfvo type="max"/>
        <color theme="4" tint="0.39997558519241921"/>
      </dataBar>
      <extLst>
        <ext xmlns:x14="http://schemas.microsoft.com/office/spreadsheetml/2009/9/main" uri="{B025F937-C7B1-47D3-B67F-A62EFF666E3E}">
          <x14:id>{E9299B05-310B-472D-BE31-5920E21F680D}</x14:id>
        </ext>
      </extLst>
    </cfRule>
  </conditionalFormatting>
  <pageMargins left="0.7" right="0.7" top="0.75" bottom="0.75" header="0.3" footer="0.3"/>
  <pageSetup paperSize="9" fitToWidth="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9299B05-310B-472D-BE31-5920E21F680D}">
            <x14:dataBar minLength="0" maxLength="100" axisPosition="middle">
              <x14:cfvo type="autoMin"/>
              <x14:cfvo type="autoMax"/>
              <x14:negativeFillColor theme="0" tint="-0.249977111117893"/>
              <x14:axisColor theme="7" tint="0.249977111117893"/>
            </x14:dataBar>
          </x14:cfRule>
          <xm:sqref>F7:G16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F56"/>
  <sheetViews>
    <sheetView showGridLines="0" zoomScaleNormal="100" workbookViewId="0"/>
  </sheetViews>
  <sheetFormatPr defaultRowHeight="15" customHeight="1" x14ac:dyDescent="0.2"/>
  <cols>
    <col min="1" max="1" width="4.7109375" style="15" customWidth="1"/>
    <col min="2" max="2" width="43.28515625" style="11" bestFit="1" customWidth="1"/>
    <col min="3" max="5" width="42.42578125" customWidth="1"/>
    <col min="6" max="6" width="4.7109375" customWidth="1"/>
  </cols>
  <sheetData>
    <row r="1" spans="1:6" ht="30" customHeight="1" x14ac:dyDescent="0.2">
      <c r="A1" s="17" t="s">
        <v>127</v>
      </c>
      <c r="B1" s="9" t="s">
        <v>10</v>
      </c>
      <c r="C1" s="28"/>
      <c r="F1" t="s">
        <v>75</v>
      </c>
    </row>
    <row r="2" spans="1:6" ht="15" customHeight="1" x14ac:dyDescent="0.2">
      <c r="A2" s="29" t="s">
        <v>26</v>
      </c>
      <c r="B2" t="s">
        <v>9</v>
      </c>
      <c r="C2" t="s">
        <v>23</v>
      </c>
      <c r="D2" t="s">
        <v>24</v>
      </c>
      <c r="E2" t="s">
        <v>25</v>
      </c>
      <c r="F2" t="s">
        <v>75</v>
      </c>
    </row>
    <row r="3" spans="1:6" ht="15" customHeight="1" x14ac:dyDescent="0.2">
      <c r="B3" s="10" t="s">
        <v>31</v>
      </c>
      <c r="C3" s="33">
        <v>1500</v>
      </c>
      <c r="D3" s="33">
        <v>1500</v>
      </c>
      <c r="E3" s="33">
        <f>'Drabužiai-Pokylis-Muzika-Nuotr'!$C3-'Drabužiai-Pokylis-Muzika-Nuotr'!$D3</f>
        <v>0</v>
      </c>
    </row>
    <row r="4" spans="1:6" ht="15" customHeight="1" x14ac:dyDescent="0.2">
      <c r="B4" s="10" t="s">
        <v>32</v>
      </c>
      <c r="C4" s="33">
        <v>2000</v>
      </c>
      <c r="D4" s="33">
        <v>2300</v>
      </c>
      <c r="E4" s="33">
        <f>'Drabužiai-Pokylis-Muzika-Nuotr'!$C4-'Drabužiai-Pokylis-Muzika-Nuotr'!$D4</f>
        <v>-300</v>
      </c>
    </row>
    <row r="5" spans="1:6" ht="15" customHeight="1" x14ac:dyDescent="0.2">
      <c r="B5" s="10" t="s">
        <v>33</v>
      </c>
      <c r="C5" s="33">
        <v>3000</v>
      </c>
      <c r="D5" s="33">
        <v>2750</v>
      </c>
      <c r="E5" s="33">
        <f>'Drabužiai-Pokylis-Muzika-Nuotr'!$C5-'Drabužiai-Pokylis-Muzika-Nuotr'!$D5</f>
        <v>250</v>
      </c>
    </row>
    <row r="6" spans="1:6" ht="15" customHeight="1" x14ac:dyDescent="0.2">
      <c r="B6" s="10" t="s">
        <v>34</v>
      </c>
      <c r="C6" s="33">
        <v>500</v>
      </c>
      <c r="D6" s="33">
        <v>500</v>
      </c>
      <c r="E6" s="33">
        <f>'Drabužiai-Pokylis-Muzika-Nuotr'!$C6-'Drabužiai-Pokylis-Muzika-Nuotr'!$D6</f>
        <v>0</v>
      </c>
    </row>
    <row r="7" spans="1:6" ht="15" customHeight="1" x14ac:dyDescent="0.2">
      <c r="B7" s="10" t="s">
        <v>35</v>
      </c>
      <c r="C7" s="33">
        <v>350</v>
      </c>
      <c r="D7" s="33">
        <v>300</v>
      </c>
      <c r="E7" s="33">
        <f>'Drabužiai-Pokylis-Muzika-Nuotr'!$C7-'Drabužiai-Pokylis-Muzika-Nuotr'!$D7</f>
        <v>50</v>
      </c>
    </row>
    <row r="8" spans="1:6" ht="15" customHeight="1" x14ac:dyDescent="0.2">
      <c r="B8" s="10" t="s">
        <v>36</v>
      </c>
      <c r="C8" s="33">
        <v>400</v>
      </c>
      <c r="D8" s="33">
        <v>550</v>
      </c>
      <c r="E8" s="33">
        <f>'Drabužiai-Pokylis-Muzika-Nuotr'!$C8-'Drabužiai-Pokylis-Muzika-Nuotr'!$D8</f>
        <v>-150</v>
      </c>
    </row>
    <row r="9" spans="1:6" ht="15" customHeight="1" x14ac:dyDescent="0.2">
      <c r="B9" s="10" t="s">
        <v>37</v>
      </c>
      <c r="C9" s="33">
        <v>20</v>
      </c>
      <c r="D9" s="33">
        <v>20</v>
      </c>
      <c r="E9" s="33">
        <f>'Drabužiai-Pokylis-Muzika-Nuotr'!$C9-'Drabužiai-Pokylis-Muzika-Nuotr'!$D9</f>
        <v>0</v>
      </c>
    </row>
    <row r="10" spans="1:6" ht="15" customHeight="1" x14ac:dyDescent="0.2">
      <c r="B10" s="10" t="s">
        <v>38</v>
      </c>
      <c r="C10" s="33">
        <v>300</v>
      </c>
      <c r="D10" s="33">
        <v>250</v>
      </c>
      <c r="E10" s="33">
        <f>'Drabužiai-Pokylis-Muzika-Nuotr'!$C10-'Drabužiai-Pokylis-Muzika-Nuotr'!$D10</f>
        <v>50</v>
      </c>
    </row>
    <row r="11" spans="1:6" ht="15" customHeight="1" x14ac:dyDescent="0.2">
      <c r="B11" s="10" t="s">
        <v>39</v>
      </c>
      <c r="C11" s="33">
        <v>300</v>
      </c>
      <c r="D11" s="33">
        <v>350</v>
      </c>
      <c r="E11" s="33">
        <f>'Drabužiai-Pokylis-Muzika-Nuotr'!$C11-'Drabužiai-Pokylis-Muzika-Nuotr'!$D11</f>
        <v>-50</v>
      </c>
    </row>
    <row r="12" spans="1:6" ht="15" customHeight="1" x14ac:dyDescent="0.2">
      <c r="B12" s="10" t="s">
        <v>40</v>
      </c>
      <c r="C12" s="33">
        <v>500</v>
      </c>
      <c r="D12" s="33">
        <v>500</v>
      </c>
      <c r="E12" s="33">
        <f>'Drabužiai-Pokylis-Muzika-Nuotr'!$C12-'Drabužiai-Pokylis-Muzika-Nuotr'!$D12</f>
        <v>0</v>
      </c>
    </row>
    <row r="13" spans="1:6" ht="15" customHeight="1" x14ac:dyDescent="0.2">
      <c r="B13" s="10" t="s">
        <v>41</v>
      </c>
      <c r="C13" s="33">
        <v>200</v>
      </c>
      <c r="D13" s="33">
        <v>175</v>
      </c>
      <c r="E13" s="33">
        <f>'Drabužiai-Pokylis-Muzika-Nuotr'!$C13-'Drabužiai-Pokylis-Muzika-Nuotr'!$D13</f>
        <v>25</v>
      </c>
    </row>
    <row r="14" spans="1:6" ht="15" customHeight="1" x14ac:dyDescent="0.2">
      <c r="B14" s="10" t="s">
        <v>42</v>
      </c>
      <c r="C14" s="33">
        <v>400</v>
      </c>
      <c r="D14" s="33">
        <v>550</v>
      </c>
      <c r="E14" s="33">
        <f>'Drabužiai-Pokylis-Muzika-Nuotr'!$C14-'Drabužiai-Pokylis-Muzika-Nuotr'!$D14</f>
        <v>-150</v>
      </c>
    </row>
    <row r="15" spans="1:6" ht="15" customHeight="1" x14ac:dyDescent="0.2">
      <c r="A15" s="18"/>
      <c r="B15" s="10" t="s">
        <v>43</v>
      </c>
      <c r="C15" s="33">
        <v>20</v>
      </c>
      <c r="D15" s="33">
        <v>25</v>
      </c>
      <c r="E15" s="33">
        <f>'Drabužiai-Pokylis-Muzika-Nuotr'!$C15-'Drabužiai-Pokylis-Muzika-Nuotr'!$D15</f>
        <v>-5</v>
      </c>
    </row>
    <row r="16" spans="1:6" ht="15" customHeight="1" x14ac:dyDescent="0.2">
      <c r="A16" s="17"/>
      <c r="B16" s="32" t="s">
        <v>44</v>
      </c>
      <c r="C16" s="35">
        <f>SUBTOTAL(109,Drabužiai[NUMATOMOS IŠLAIDOS])</f>
        <v>9490</v>
      </c>
      <c r="D16" s="35">
        <f>SUBTOTAL(109,Drabužiai[FAKTINĖS IŠLAIDOS])</f>
        <v>9770</v>
      </c>
      <c r="E16" s="35">
        <f>SUBTOTAL(109,Drabužiai[DAUGIAU / MAŽIAU NEI NUMATYTOS IŠLAIDOS])</f>
        <v>-280</v>
      </c>
    </row>
    <row r="17" spans="1:5" ht="15" customHeight="1" x14ac:dyDescent="0.2">
      <c r="A17" s="13"/>
      <c r="B17" s="48"/>
      <c r="C17" s="48"/>
      <c r="D17" s="48"/>
      <c r="E17" s="48"/>
    </row>
    <row r="18" spans="1:5" ht="15" customHeight="1" x14ac:dyDescent="0.2">
      <c r="A18" s="13" t="s">
        <v>128</v>
      </c>
      <c r="B18" s="9" t="s">
        <v>45</v>
      </c>
      <c r="C18" s="28"/>
    </row>
    <row r="19" spans="1:5" ht="15" customHeight="1" x14ac:dyDescent="0.2">
      <c r="A19" s="15" t="s">
        <v>27</v>
      </c>
      <c r="B19" t="s">
        <v>9</v>
      </c>
      <c r="C19" t="s">
        <v>23</v>
      </c>
      <c r="D19" t="s">
        <v>24</v>
      </c>
      <c r="E19" t="s">
        <v>25</v>
      </c>
    </row>
    <row r="20" spans="1:5" ht="15" customHeight="1" x14ac:dyDescent="0.2">
      <c r="B20" s="10" t="s">
        <v>46</v>
      </c>
      <c r="C20" s="33">
        <v>200</v>
      </c>
      <c r="D20" s="33">
        <v>150</v>
      </c>
      <c r="E20" s="33">
        <f>'Drabužiai-Pokylis-Muzika-Nuotr'!$C20-'Drabužiai-Pokylis-Muzika-Nuotr'!$D20</f>
        <v>50</v>
      </c>
    </row>
    <row r="21" spans="1:5" ht="15" customHeight="1" x14ac:dyDescent="0.2">
      <c r="B21" s="10" t="s">
        <v>47</v>
      </c>
      <c r="C21" s="33">
        <v>100</v>
      </c>
      <c r="D21" s="33">
        <v>50</v>
      </c>
      <c r="E21" s="33">
        <f>'Drabužiai-Pokylis-Muzika-Nuotr'!$C21-'Drabužiai-Pokylis-Muzika-Nuotr'!$D21</f>
        <v>50</v>
      </c>
    </row>
    <row r="22" spans="1:5" ht="15" customHeight="1" x14ac:dyDescent="0.2">
      <c r="B22" s="10" t="s">
        <v>48</v>
      </c>
      <c r="C22" s="33">
        <v>0</v>
      </c>
      <c r="D22" s="33">
        <v>0</v>
      </c>
      <c r="E22" s="33">
        <f>'Drabužiai-Pokylis-Muzika-Nuotr'!$C22-'Drabužiai-Pokylis-Muzika-Nuotr'!$D22</f>
        <v>0</v>
      </c>
    </row>
    <row r="23" spans="1:5" ht="15" customHeight="1" x14ac:dyDescent="0.2">
      <c r="B23" s="10" t="s">
        <v>49</v>
      </c>
      <c r="C23" s="33">
        <v>0</v>
      </c>
      <c r="D23" s="33">
        <v>0</v>
      </c>
      <c r="E23" s="33">
        <f>'Drabužiai-Pokylis-Muzika-Nuotr'!$C23-'Drabužiai-Pokylis-Muzika-Nuotr'!$D23</f>
        <v>0</v>
      </c>
    </row>
    <row r="24" spans="1:5" ht="15" customHeight="1" x14ac:dyDescent="0.2">
      <c r="B24" s="10" t="s">
        <v>50</v>
      </c>
      <c r="C24" s="33">
        <v>0</v>
      </c>
      <c r="D24" s="33">
        <v>0</v>
      </c>
      <c r="E24" s="33">
        <f>'Drabužiai-Pokylis-Muzika-Nuotr'!$C24-'Drabužiai-Pokylis-Muzika-Nuotr'!$D24</f>
        <v>0</v>
      </c>
    </row>
    <row r="25" spans="1:5" ht="15" customHeight="1" x14ac:dyDescent="0.2">
      <c r="B25" s="10" t="s">
        <v>51</v>
      </c>
      <c r="C25" s="33">
        <v>700</v>
      </c>
      <c r="D25" s="33">
        <v>700</v>
      </c>
      <c r="E25" s="33">
        <f>'Drabužiai-Pokylis-Muzika-Nuotr'!$C25-'Drabužiai-Pokylis-Muzika-Nuotr'!$D25</f>
        <v>0</v>
      </c>
    </row>
    <row r="26" spans="1:5" ht="15" customHeight="1" x14ac:dyDescent="0.2">
      <c r="B26" s="10" t="s">
        <v>52</v>
      </c>
      <c r="C26" s="33">
        <v>50</v>
      </c>
      <c r="D26" s="33">
        <v>28</v>
      </c>
      <c r="E26" s="33">
        <f>'Drabužiai-Pokylis-Muzika-Nuotr'!$C26-'Drabužiai-Pokylis-Muzika-Nuotr'!$D26</f>
        <v>22</v>
      </c>
    </row>
    <row r="27" spans="1:5" ht="15" customHeight="1" x14ac:dyDescent="0.2">
      <c r="A27" s="17"/>
      <c r="B27" s="10" t="s">
        <v>53</v>
      </c>
      <c r="C27" s="33">
        <v>0</v>
      </c>
      <c r="D27" s="33">
        <v>0</v>
      </c>
      <c r="E27" s="33">
        <f>'Drabužiai-Pokylis-Muzika-Nuotr'!$C27-'Drabužiai-Pokylis-Muzika-Nuotr'!$D27</f>
        <v>0</v>
      </c>
    </row>
    <row r="28" spans="1:5" ht="15" customHeight="1" x14ac:dyDescent="0.2">
      <c r="B28" s="32" t="s">
        <v>54</v>
      </c>
      <c r="C28" s="35">
        <f>SUBTOTAL(109,Pokylis[NUMATOMOS IŠLAIDOS])</f>
        <v>1050</v>
      </c>
      <c r="D28" s="35">
        <f>SUBTOTAL(109,Pokylis[FAKTINĖS IŠLAIDOS])</f>
        <v>928</v>
      </c>
      <c r="E28" s="35">
        <f>SUBTOTAL(109,Pokylis[DAUGIAU / MAŽIAU NEI NUMATYTOS IŠLAIDOS])</f>
        <v>122</v>
      </c>
    </row>
    <row r="29" spans="1:5" ht="15" customHeight="1" x14ac:dyDescent="0.2">
      <c r="A29" s="13"/>
      <c r="B29" s="47" t="s">
        <v>55</v>
      </c>
      <c r="C29" s="47"/>
      <c r="D29" s="47"/>
      <c r="E29" s="47"/>
    </row>
    <row r="30" spans="1:5" ht="15" customHeight="1" x14ac:dyDescent="0.2">
      <c r="A30" s="16"/>
      <c r="B30" s="47"/>
      <c r="C30" s="47"/>
      <c r="D30" s="47"/>
      <c r="E30" s="47"/>
    </row>
    <row r="31" spans="1:5" ht="15" customHeight="1" x14ac:dyDescent="0.2">
      <c r="A31" s="17" t="s">
        <v>129</v>
      </c>
      <c r="B31" s="9" t="s">
        <v>56</v>
      </c>
      <c r="C31" s="28"/>
    </row>
    <row r="32" spans="1:5" ht="15" customHeight="1" x14ac:dyDescent="0.2">
      <c r="A32" s="15" t="s">
        <v>28</v>
      </c>
      <c r="B32" t="s">
        <v>9</v>
      </c>
      <c r="C32" t="s">
        <v>23</v>
      </c>
      <c r="D32" t="s">
        <v>24</v>
      </c>
      <c r="E32" t="s">
        <v>25</v>
      </c>
    </row>
    <row r="33" spans="1:5" ht="15" customHeight="1" x14ac:dyDescent="0.2">
      <c r="B33" s="10" t="s">
        <v>57</v>
      </c>
      <c r="C33" s="33">
        <v>400</v>
      </c>
      <c r="D33" s="33">
        <v>400</v>
      </c>
      <c r="E33" s="33">
        <f>'Drabužiai-Pokylis-Muzika-Nuotr'!$C33-'Drabužiai-Pokylis-Muzika-Nuotr'!$D33</f>
        <v>0</v>
      </c>
    </row>
    <row r="34" spans="1:5" ht="15" customHeight="1" x14ac:dyDescent="0.2">
      <c r="B34" s="10" t="s">
        <v>58</v>
      </c>
      <c r="C34" s="33">
        <v>200</v>
      </c>
      <c r="D34" s="33">
        <v>0</v>
      </c>
      <c r="E34" s="33">
        <f>'Drabužiai-Pokylis-Muzika-Nuotr'!$C34-'Drabužiai-Pokylis-Muzika-Nuotr'!$D34</f>
        <v>200</v>
      </c>
    </row>
    <row r="35" spans="1:5" ht="15" customHeight="1" x14ac:dyDescent="0.2">
      <c r="B35" s="34" t="s">
        <v>59</v>
      </c>
      <c r="C35" s="35">
        <f>SUBTOTAL(109,Muzika[NUMATOMOS IŠLAIDOS])</f>
        <v>600</v>
      </c>
      <c r="D35" s="35">
        <f>SUBTOTAL(109,Muzika[FAKTINĖS IŠLAIDOS])</f>
        <v>400</v>
      </c>
      <c r="E35" s="35">
        <f>SUBTOTAL(109,Muzika[DAUGIAU / MAŽIAU NEI NUMATYTOS IŠLAIDOS])</f>
        <v>200</v>
      </c>
    </row>
    <row r="36" spans="1:5" ht="15" customHeight="1" x14ac:dyDescent="0.2">
      <c r="B36" s="49"/>
      <c r="C36" s="49"/>
      <c r="D36" s="49"/>
      <c r="E36" s="49"/>
    </row>
    <row r="37" spans="1:5" ht="15" customHeight="1" x14ac:dyDescent="0.2">
      <c r="A37" s="15" t="s">
        <v>120</v>
      </c>
      <c r="B37" s="9" t="s">
        <v>13</v>
      </c>
      <c r="C37" s="28"/>
    </row>
    <row r="38" spans="1:5" ht="15" customHeight="1" x14ac:dyDescent="0.2">
      <c r="A38" s="15" t="s">
        <v>29</v>
      </c>
      <c r="B38" t="s">
        <v>9</v>
      </c>
      <c r="C38" t="s">
        <v>23</v>
      </c>
      <c r="D38" t="s">
        <v>24</v>
      </c>
      <c r="E38" t="s">
        <v>25</v>
      </c>
    </row>
    <row r="39" spans="1:5" ht="15" customHeight="1" x14ac:dyDescent="0.2">
      <c r="B39" s="10" t="s">
        <v>60</v>
      </c>
      <c r="C39" s="33">
        <v>500</v>
      </c>
      <c r="D39" s="33">
        <v>450</v>
      </c>
      <c r="E39" s="33">
        <f>'Drabužiai-Pokylis-Muzika-Nuotr'!$C39-'Drabužiai-Pokylis-Muzika-Nuotr'!$D39</f>
        <v>50</v>
      </c>
    </row>
    <row r="40" spans="1:5" ht="15" customHeight="1" x14ac:dyDescent="0.2">
      <c r="B40" s="10" t="s">
        <v>61</v>
      </c>
      <c r="C40" s="33">
        <v>200</v>
      </c>
      <c r="D40" s="33">
        <v>175</v>
      </c>
      <c r="E40" s="33">
        <f>'Drabužiai-Pokylis-Muzika-Nuotr'!$C40-'Drabužiai-Pokylis-Muzika-Nuotr'!$D40</f>
        <v>25</v>
      </c>
    </row>
    <row r="41" spans="1:5" ht="15" customHeight="1" x14ac:dyDescent="0.2">
      <c r="A41" s="16"/>
      <c r="B41" s="10" t="s">
        <v>62</v>
      </c>
      <c r="C41" s="33">
        <v>100</v>
      </c>
      <c r="D41" s="33">
        <v>100</v>
      </c>
      <c r="E41" s="33">
        <f>'Drabužiai-Pokylis-Muzika-Nuotr'!$C41-'Drabužiai-Pokylis-Muzika-Nuotr'!$D41</f>
        <v>0</v>
      </c>
    </row>
    <row r="42" spans="1:5" ht="15" customHeight="1" x14ac:dyDescent="0.2">
      <c r="A42" s="17"/>
      <c r="B42" s="10" t="s">
        <v>63</v>
      </c>
      <c r="C42" s="33">
        <v>0</v>
      </c>
      <c r="D42" s="33">
        <v>0</v>
      </c>
      <c r="E42" s="33">
        <f>'Drabužiai-Pokylis-Muzika-Nuotr'!$C42-'Drabužiai-Pokylis-Muzika-Nuotr'!$D42</f>
        <v>0</v>
      </c>
    </row>
    <row r="43" spans="1:5" ht="15" customHeight="1" x14ac:dyDescent="0.2">
      <c r="B43" s="10" t="s">
        <v>64</v>
      </c>
      <c r="C43" s="33">
        <v>25</v>
      </c>
      <c r="D43" s="33">
        <v>25</v>
      </c>
      <c r="E43" s="33">
        <f>'Drabužiai-Pokylis-Muzika-Nuotr'!$C43-'Drabužiai-Pokylis-Muzika-Nuotr'!$D43</f>
        <v>0</v>
      </c>
    </row>
    <row r="44" spans="1:5" ht="15" customHeight="1" x14ac:dyDescent="0.2">
      <c r="B44" s="10" t="s">
        <v>65</v>
      </c>
      <c r="C44" s="33">
        <v>75</v>
      </c>
      <c r="D44" s="33">
        <v>80</v>
      </c>
      <c r="E44" s="33">
        <f>'Drabužiai-Pokylis-Muzika-Nuotr'!$C44-'Drabužiai-Pokylis-Muzika-Nuotr'!$D44</f>
        <v>-5</v>
      </c>
    </row>
    <row r="45" spans="1:5" ht="15" customHeight="1" x14ac:dyDescent="0.2">
      <c r="B45" s="10" t="s">
        <v>66</v>
      </c>
      <c r="C45" s="33">
        <v>35</v>
      </c>
      <c r="D45" s="33">
        <v>40</v>
      </c>
      <c r="E45" s="33">
        <f>'Drabužiai-Pokylis-Muzika-Nuotr'!$C45-'Drabužiai-Pokylis-Muzika-Nuotr'!$D45</f>
        <v>-5</v>
      </c>
    </row>
    <row r="46" spans="1:5" ht="15" customHeight="1" x14ac:dyDescent="0.2">
      <c r="B46" s="10" t="s">
        <v>67</v>
      </c>
      <c r="C46" s="33">
        <v>0</v>
      </c>
      <c r="D46" s="33">
        <v>0</v>
      </c>
      <c r="E46" s="33">
        <f>'Drabužiai-Pokylis-Muzika-Nuotr'!$C46-'Drabužiai-Pokylis-Muzika-Nuotr'!$D46</f>
        <v>0</v>
      </c>
    </row>
    <row r="47" spans="1:5" ht="15" customHeight="1" x14ac:dyDescent="0.2">
      <c r="A47" s="13"/>
      <c r="B47" s="10" t="s">
        <v>68</v>
      </c>
      <c r="C47" s="33">
        <v>0</v>
      </c>
      <c r="D47" s="33">
        <v>0</v>
      </c>
      <c r="E47" s="33">
        <f>'Drabužiai-Pokylis-Muzika-Nuotr'!$C47-'Drabužiai-Pokylis-Muzika-Nuotr'!$D47</f>
        <v>0</v>
      </c>
    </row>
    <row r="48" spans="1:5" ht="15" customHeight="1" x14ac:dyDescent="0.2">
      <c r="B48" s="34" t="s">
        <v>69</v>
      </c>
      <c r="C48" s="35">
        <f>SUBTOTAL(109,Spaudiniai[NUMATOMOS IŠLAIDOS])</f>
        <v>935</v>
      </c>
      <c r="D48" s="35">
        <f>SUBTOTAL(109,Spaudiniai[FAKTINĖS IŠLAIDOS])</f>
        <v>870</v>
      </c>
      <c r="E48" s="35">
        <f>SUBTOTAL(109,Spaudiniai[DAUGIAU / MAŽIAU NEI NUMATYTOS IŠLAIDOS])</f>
        <v>65</v>
      </c>
    </row>
    <row r="49" spans="1:5" ht="15" customHeight="1" x14ac:dyDescent="0.2">
      <c r="B49" s="49"/>
      <c r="C49" s="49"/>
      <c r="D49" s="49"/>
      <c r="E49" s="49"/>
    </row>
    <row r="50" spans="1:5" ht="15" customHeight="1" x14ac:dyDescent="0.2">
      <c r="A50" s="15" t="s">
        <v>121</v>
      </c>
      <c r="B50" s="9" t="s">
        <v>14</v>
      </c>
      <c r="C50" s="28"/>
    </row>
    <row r="51" spans="1:5" ht="15" customHeight="1" x14ac:dyDescent="0.2">
      <c r="A51" s="15" t="s">
        <v>30</v>
      </c>
      <c r="B51" t="s">
        <v>9</v>
      </c>
      <c r="C51" t="s">
        <v>23</v>
      </c>
      <c r="D51" t="s">
        <v>24</v>
      </c>
      <c r="E51" t="s">
        <v>25</v>
      </c>
    </row>
    <row r="52" spans="1:5" ht="15" customHeight="1" x14ac:dyDescent="0.2">
      <c r="B52" s="10" t="s">
        <v>70</v>
      </c>
      <c r="C52" s="33">
        <v>1300</v>
      </c>
      <c r="D52" s="33">
        <v>1300</v>
      </c>
      <c r="E52" s="33">
        <f>'Drabužiai-Pokylis-Muzika-Nuotr'!$C52-'Drabužiai-Pokylis-Muzika-Nuotr'!$D52</f>
        <v>0</v>
      </c>
    </row>
    <row r="53" spans="1:5" ht="15" customHeight="1" x14ac:dyDescent="0.2">
      <c r="B53" s="10" t="s">
        <v>71</v>
      </c>
      <c r="C53" s="33">
        <v>25</v>
      </c>
      <c r="D53" s="33">
        <v>25</v>
      </c>
      <c r="E53" s="33">
        <f>'Drabužiai-Pokylis-Muzika-Nuotr'!$C53-'Drabužiai-Pokylis-Muzika-Nuotr'!$D53</f>
        <v>0</v>
      </c>
    </row>
    <row r="54" spans="1:5" ht="15" customHeight="1" x14ac:dyDescent="0.2">
      <c r="B54" s="10" t="s">
        <v>72</v>
      </c>
      <c r="C54" s="33">
        <v>100</v>
      </c>
      <c r="D54" s="33">
        <v>100</v>
      </c>
      <c r="E54" s="33">
        <f>'Drabužiai-Pokylis-Muzika-Nuotr'!$C54-'Drabužiai-Pokylis-Muzika-Nuotr'!$D54</f>
        <v>0</v>
      </c>
    </row>
    <row r="55" spans="1:5" ht="15" customHeight="1" x14ac:dyDescent="0.2">
      <c r="B55" s="10" t="s">
        <v>73</v>
      </c>
      <c r="C55" s="33">
        <v>200</v>
      </c>
      <c r="D55" s="33">
        <v>150</v>
      </c>
      <c r="E55" s="33">
        <f>'Drabužiai-Pokylis-Muzika-Nuotr'!$C55-'Drabužiai-Pokylis-Muzika-Nuotr'!$D55</f>
        <v>50</v>
      </c>
    </row>
    <row r="56" spans="1:5" ht="15" customHeight="1" x14ac:dyDescent="0.2">
      <c r="B56" s="34" t="s">
        <v>74</v>
      </c>
      <c r="C56" s="35">
        <f>SUBTOTAL(109,Nuotraukos[NUMATOMOS IŠLAIDOS])</f>
        <v>1625</v>
      </c>
      <c r="D56" s="35">
        <f>SUBTOTAL(109,Nuotraukos[FAKTINĖS IŠLAIDOS])</f>
        <v>1575</v>
      </c>
      <c r="E56" s="35">
        <f>SUBTOTAL(109,Nuotraukos[DAUGIAU / MAŽIAU NEI NUMATYTOS IŠLAIDOS])</f>
        <v>50</v>
      </c>
    </row>
  </sheetData>
  <mergeCells count="5">
    <mergeCell ref="B29:E29"/>
    <mergeCell ref="B17:E17"/>
    <mergeCell ref="B30:E30"/>
    <mergeCell ref="B36:E36"/>
    <mergeCell ref="B49:E49"/>
  </mergeCells>
  <pageMargins left="0.7" right="0.7" top="0.75" bottom="0.75" header="0.3" footer="0.3"/>
  <pageSetup paperSize="9" fitToHeight="0" orientation="portrait" r:id="rId1"/>
  <tableParts count="5">
    <tablePart r:id="rId2"/>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154" id="{55199E56-DD9C-4A4F-BED9-16F56CCFDA0D}">
            <x14:iconSet iconSet="3Triangles" custom="1">
              <x14:cfvo type="percent">
                <xm:f>0</xm:f>
              </x14:cfvo>
              <x14:cfvo type="num">
                <xm:f>0</xm:f>
              </x14:cfvo>
              <x14:cfvo type="num">
                <xm:f>1</xm:f>
              </x14:cfvo>
              <x14:cfIcon iconSet="3ArrowsGray" iconId="0"/>
              <x14:cfIcon iconSet="NoIcons" iconId="0"/>
              <x14:cfIcon iconSet="3ArrowsGray" iconId="2"/>
            </x14:iconSet>
          </x14:cfRule>
          <xm:sqref>E52:E55 E39:E47 E33:E34 E20:E27 E3:E15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E48"/>
  <sheetViews>
    <sheetView showGridLines="0" zoomScaleNormal="100" workbookViewId="0"/>
  </sheetViews>
  <sheetFormatPr defaultRowHeight="15" customHeight="1" x14ac:dyDescent="0.2"/>
  <cols>
    <col min="1" max="1" width="4.7109375" style="15" customWidth="1"/>
    <col min="2" max="2" width="43.28515625" style="11" customWidth="1"/>
    <col min="3" max="5" width="42.42578125" customWidth="1"/>
    <col min="6" max="6" width="4.7109375" customWidth="1"/>
  </cols>
  <sheetData>
    <row r="1" spans="1:5" ht="30" customHeight="1" x14ac:dyDescent="0.2">
      <c r="A1" s="13" t="s">
        <v>122</v>
      </c>
      <c r="B1" s="9" t="s">
        <v>81</v>
      </c>
      <c r="C1" s="28"/>
    </row>
    <row r="2" spans="1:5" ht="15" customHeight="1" x14ac:dyDescent="0.2">
      <c r="A2" s="13" t="s">
        <v>76</v>
      </c>
      <c r="B2" t="s">
        <v>9</v>
      </c>
      <c r="C2" t="s">
        <v>23</v>
      </c>
      <c r="D2" t="s">
        <v>24</v>
      </c>
      <c r="E2" t="s">
        <v>25</v>
      </c>
    </row>
    <row r="3" spans="1:5" ht="15" customHeight="1" x14ac:dyDescent="0.2">
      <c r="B3" s="10" t="s">
        <v>82</v>
      </c>
      <c r="C3" s="33">
        <v>0</v>
      </c>
      <c r="D3" s="33">
        <v>0</v>
      </c>
      <c r="E3" s="33">
        <f>'Dekoracijos-Gėlės-Dovanos-Trans'!$C3-'Dekoracijos-Gėlės-Dovanos-Trans'!$D3</f>
        <v>0</v>
      </c>
    </row>
    <row r="4" spans="1:5" ht="15" customHeight="1" x14ac:dyDescent="0.2">
      <c r="B4" s="10" t="s">
        <v>83</v>
      </c>
      <c r="C4" s="33">
        <v>300</v>
      </c>
      <c r="D4" s="33">
        <v>320</v>
      </c>
      <c r="E4" s="33">
        <f>'Dekoracijos-Gėlės-Dovanos-Trans'!$C4-'Dekoracijos-Gėlės-Dovanos-Trans'!$D4</f>
        <v>-20</v>
      </c>
    </row>
    <row r="5" spans="1:5" ht="15" customHeight="1" x14ac:dyDescent="0.2">
      <c r="B5" s="10" t="s">
        <v>84</v>
      </c>
      <c r="C5" s="33">
        <v>100</v>
      </c>
      <c r="D5" s="33">
        <v>75</v>
      </c>
      <c r="E5" s="33">
        <f>'Dekoracijos-Gėlės-Dovanos-Trans'!$C5-'Dekoracijos-Gėlės-Dovanos-Trans'!$D5</f>
        <v>25</v>
      </c>
    </row>
    <row r="6" spans="1:5" ht="15" customHeight="1" x14ac:dyDescent="0.2">
      <c r="B6" s="10" t="s">
        <v>85</v>
      </c>
      <c r="C6" s="33">
        <v>100</v>
      </c>
      <c r="D6" s="33">
        <v>75</v>
      </c>
      <c r="E6" s="33">
        <f>'Dekoracijos-Gėlės-Dovanos-Trans'!$C6-'Dekoracijos-Gėlės-Dovanos-Trans'!$D6</f>
        <v>25</v>
      </c>
    </row>
    <row r="7" spans="1:5" ht="15" customHeight="1" x14ac:dyDescent="0.2">
      <c r="B7" s="10" t="s">
        <v>86</v>
      </c>
      <c r="C7" s="33">
        <v>200</v>
      </c>
      <c r="D7" s="33">
        <v>250</v>
      </c>
      <c r="E7" s="33">
        <f>'Dekoracijos-Gėlės-Dovanos-Trans'!$C7-'Dekoracijos-Gėlės-Dovanos-Trans'!$D7</f>
        <v>-50</v>
      </c>
    </row>
    <row r="8" spans="1:5" ht="15" customHeight="1" x14ac:dyDescent="0.2">
      <c r="A8" s="17"/>
      <c r="B8" s="34" t="s">
        <v>87</v>
      </c>
      <c r="C8" s="35">
        <f>SUBTOTAL(109,Dekoracijos[NUMATOMOS IŠLAIDOS])</f>
        <v>700</v>
      </c>
      <c r="D8" s="35">
        <f>SUBTOTAL(109,Dekoracijos[FAKTINĖS IŠLAIDOS])</f>
        <v>720</v>
      </c>
      <c r="E8" s="35">
        <f>SUBTOTAL(109,Dekoracijos[DAUGIAU / MAŽIAU NEI NUMATYTOS IŠLAIDOS])</f>
        <v>-20</v>
      </c>
    </row>
    <row r="9" spans="1:5" ht="15" customHeight="1" x14ac:dyDescent="0.2">
      <c r="A9" s="17"/>
      <c r="B9" s="47" t="s">
        <v>88</v>
      </c>
      <c r="C9" s="47"/>
      <c r="D9" s="47"/>
      <c r="E9" s="47"/>
    </row>
    <row r="10" spans="1:5" ht="15" customHeight="1" x14ac:dyDescent="0.2">
      <c r="A10" s="13"/>
      <c r="B10" s="47"/>
      <c r="C10" s="47"/>
      <c r="D10" s="47"/>
      <c r="E10" s="47"/>
    </row>
    <row r="11" spans="1:5" ht="15" customHeight="1" x14ac:dyDescent="0.2">
      <c r="A11" s="13" t="s">
        <v>123</v>
      </c>
      <c r="B11" s="9" t="s">
        <v>16</v>
      </c>
      <c r="C11" s="28"/>
    </row>
    <row r="12" spans="1:5" ht="15" customHeight="1" x14ac:dyDescent="0.2">
      <c r="A12" s="15" t="s">
        <v>77</v>
      </c>
      <c r="B12" t="s">
        <v>9</v>
      </c>
      <c r="C12" t="s">
        <v>23</v>
      </c>
      <c r="D12" t="s">
        <v>24</v>
      </c>
      <c r="E12" t="s">
        <v>25</v>
      </c>
    </row>
    <row r="13" spans="1:5" ht="15" customHeight="1" x14ac:dyDescent="0.2">
      <c r="B13" s="31" t="s">
        <v>89</v>
      </c>
      <c r="C13" s="37">
        <v>500</v>
      </c>
      <c r="D13" s="37">
        <v>450</v>
      </c>
      <c r="E13" s="37">
        <f>'Dekoracijos-Gėlės-Dovanos-Trans'!$C13-'Dekoracijos-Gėlės-Dovanos-Trans'!$D13</f>
        <v>50</v>
      </c>
    </row>
    <row r="14" spans="1:5" ht="15" customHeight="1" x14ac:dyDescent="0.2">
      <c r="B14" s="31" t="s">
        <v>90</v>
      </c>
      <c r="C14" s="37">
        <v>0</v>
      </c>
      <c r="D14" s="37">
        <v>0</v>
      </c>
      <c r="E14" s="37">
        <f>'Dekoracijos-Gėlės-Dovanos-Trans'!$C14-'Dekoracijos-Gėlės-Dovanos-Trans'!$D14</f>
        <v>0</v>
      </c>
    </row>
    <row r="15" spans="1:5" ht="15" customHeight="1" x14ac:dyDescent="0.2">
      <c r="B15" s="31" t="s">
        <v>91</v>
      </c>
      <c r="C15" s="37">
        <v>0</v>
      </c>
      <c r="D15" s="37">
        <v>0</v>
      </c>
      <c r="E15" s="37">
        <f>'Dekoracijos-Gėlės-Dovanos-Trans'!$C15-'Dekoracijos-Gėlės-Dovanos-Trans'!$D15</f>
        <v>0</v>
      </c>
    </row>
    <row r="16" spans="1:5" ht="15" customHeight="1" x14ac:dyDescent="0.2">
      <c r="A16" s="16"/>
      <c r="B16" s="31" t="s">
        <v>92</v>
      </c>
      <c r="C16" s="37">
        <v>400</v>
      </c>
      <c r="D16" s="37">
        <v>400</v>
      </c>
      <c r="E16" s="37">
        <f>'Dekoracijos-Gėlės-Dovanos-Trans'!$C16-'Dekoracijos-Gėlės-Dovanos-Trans'!$D16</f>
        <v>0</v>
      </c>
    </row>
    <row r="17" spans="1:5" ht="15" customHeight="1" x14ac:dyDescent="0.2">
      <c r="A17" s="17"/>
      <c r="B17" s="31" t="s">
        <v>11</v>
      </c>
      <c r="C17" s="37">
        <v>0</v>
      </c>
      <c r="D17" s="37">
        <v>0</v>
      </c>
      <c r="E17" s="37">
        <f>'Dekoracijos-Gėlės-Dovanos-Trans'!$C17-'Dekoracijos-Gėlės-Dovanos-Trans'!$D17</f>
        <v>0</v>
      </c>
    </row>
    <row r="18" spans="1:5" ht="15" customHeight="1" x14ac:dyDescent="0.2">
      <c r="A18" s="13"/>
      <c r="B18" s="36" t="s">
        <v>93</v>
      </c>
      <c r="C18" s="38">
        <f>SUBTOTAL(109,Gėlės[NUMATOMOS IŠLAIDOS])</f>
        <v>900</v>
      </c>
      <c r="D18" s="38">
        <f>SUBTOTAL(109,Gėlės[FAKTINĖS IŠLAIDOS])</f>
        <v>850</v>
      </c>
      <c r="E18" s="38">
        <f>SUBTOTAL(109,Gėlės[DAUGIAU / MAŽIAU NEI NUMATYTOS IŠLAIDOS])</f>
        <v>50</v>
      </c>
    </row>
    <row r="19" spans="1:5" ht="15" customHeight="1" x14ac:dyDescent="0.2">
      <c r="A19" s="13"/>
      <c r="B19" s="50"/>
      <c r="C19" s="50"/>
      <c r="D19" s="50"/>
      <c r="E19" s="50"/>
    </row>
    <row r="20" spans="1:5" ht="15" customHeight="1" x14ac:dyDescent="0.2">
      <c r="A20" s="15" t="s">
        <v>124</v>
      </c>
      <c r="B20" s="9" t="s">
        <v>17</v>
      </c>
      <c r="C20" s="28"/>
    </row>
    <row r="21" spans="1:5" ht="15" customHeight="1" x14ac:dyDescent="0.2">
      <c r="A21" s="15" t="s">
        <v>78</v>
      </c>
      <c r="B21" t="s">
        <v>9</v>
      </c>
      <c r="C21" t="s">
        <v>23</v>
      </c>
      <c r="D21" t="s">
        <v>24</v>
      </c>
      <c r="E21" t="s">
        <v>25</v>
      </c>
    </row>
    <row r="22" spans="1:5" ht="15" customHeight="1" x14ac:dyDescent="0.2">
      <c r="B22" s="31" t="s">
        <v>94</v>
      </c>
      <c r="C22" s="37">
        <v>1000</v>
      </c>
      <c r="D22" s="37">
        <v>400</v>
      </c>
      <c r="E22" s="37">
        <f>'Dekoracijos-Gėlės-Dovanos-Trans'!$C22-'Dekoracijos-Gėlės-Dovanos-Trans'!$D22</f>
        <v>600</v>
      </c>
    </row>
    <row r="23" spans="1:5" ht="15" customHeight="1" x14ac:dyDescent="0.2">
      <c r="A23" s="16"/>
      <c r="B23" s="31" t="s">
        <v>95</v>
      </c>
      <c r="C23" s="37">
        <v>150</v>
      </c>
      <c r="D23" s="37">
        <v>200</v>
      </c>
      <c r="E23" s="37">
        <f>'Dekoracijos-Gėlės-Dovanos-Trans'!$C23-'Dekoracijos-Gėlės-Dovanos-Trans'!$D23</f>
        <v>-50</v>
      </c>
    </row>
    <row r="24" spans="1:5" ht="15" customHeight="1" x14ac:dyDescent="0.2">
      <c r="A24" s="17"/>
      <c r="B24" s="31" t="s">
        <v>96</v>
      </c>
      <c r="C24" s="37">
        <v>150</v>
      </c>
      <c r="D24" s="37">
        <v>200</v>
      </c>
      <c r="E24" s="37">
        <f>'Dekoracijos-Gėlės-Dovanos-Trans'!$C24-'Dekoracijos-Gėlės-Dovanos-Trans'!$D24</f>
        <v>-50</v>
      </c>
    </row>
    <row r="25" spans="1:5" ht="15" customHeight="1" x14ac:dyDescent="0.2">
      <c r="B25" s="31" t="s">
        <v>97</v>
      </c>
      <c r="C25" s="37">
        <v>25</v>
      </c>
      <c r="D25" s="37">
        <v>25</v>
      </c>
      <c r="E25" s="37">
        <f>'Dekoracijos-Gėlės-Dovanos-Trans'!$C25-'Dekoracijos-Gėlės-Dovanos-Trans'!$D25</f>
        <v>0</v>
      </c>
    </row>
    <row r="26" spans="1:5" ht="15" customHeight="1" x14ac:dyDescent="0.2">
      <c r="B26" s="31" t="s">
        <v>98</v>
      </c>
      <c r="C26" s="37">
        <v>20</v>
      </c>
      <c r="D26" s="37">
        <v>250</v>
      </c>
      <c r="E26" s="37">
        <f>'Dekoracijos-Gėlės-Dovanos-Trans'!$C26-'Dekoracijos-Gėlės-Dovanos-Trans'!$D26</f>
        <v>-230</v>
      </c>
    </row>
    <row r="27" spans="1:5" ht="15" customHeight="1" x14ac:dyDescent="0.2">
      <c r="A27" s="13"/>
      <c r="B27" s="36" t="s">
        <v>99</v>
      </c>
      <c r="C27" s="38">
        <f>SUBTOTAL(109,Dovanos[NUMATOMOS IŠLAIDOS])</f>
        <v>1345</v>
      </c>
      <c r="D27" s="38">
        <f>SUBTOTAL(109,Dovanos[FAKTINĖS IŠLAIDOS])</f>
        <v>1075</v>
      </c>
      <c r="E27" s="38">
        <f>SUBTOTAL(109,Dovanos[DAUGIAU / MAŽIAU NEI NUMATYTOS IŠLAIDOS])</f>
        <v>270</v>
      </c>
    </row>
    <row r="28" spans="1:5" ht="15" customHeight="1" x14ac:dyDescent="0.2">
      <c r="A28" s="16"/>
      <c r="B28" s="50"/>
      <c r="C28" s="50"/>
      <c r="D28" s="50"/>
      <c r="E28" s="50"/>
    </row>
    <row r="29" spans="1:5" ht="15" customHeight="1" x14ac:dyDescent="0.2">
      <c r="A29" s="17" t="s">
        <v>125</v>
      </c>
      <c r="B29" s="9" t="s">
        <v>18</v>
      </c>
      <c r="C29" s="28"/>
    </row>
    <row r="30" spans="1:5" ht="15" customHeight="1" x14ac:dyDescent="0.2">
      <c r="A30" s="15" t="s">
        <v>79</v>
      </c>
      <c r="B30" t="s">
        <v>9</v>
      </c>
      <c r="C30" t="s">
        <v>23</v>
      </c>
      <c r="D30" t="s">
        <v>24</v>
      </c>
      <c r="E30" t="s">
        <v>25</v>
      </c>
    </row>
    <row r="31" spans="1:5" ht="15" customHeight="1" x14ac:dyDescent="0.2">
      <c r="B31" s="31" t="s">
        <v>100</v>
      </c>
      <c r="C31" s="37">
        <v>100</v>
      </c>
      <c r="D31" s="37">
        <v>125</v>
      </c>
      <c r="E31" s="37">
        <f>'Dekoracijos-Gėlės-Dovanos-Trans'!$C31-'Dekoracijos-Gėlės-Dovanos-Trans'!$D31</f>
        <v>-25</v>
      </c>
    </row>
    <row r="32" spans="1:5" ht="15" customHeight="1" x14ac:dyDescent="0.2">
      <c r="B32" s="31" t="s">
        <v>101</v>
      </c>
      <c r="C32" s="37">
        <v>0</v>
      </c>
      <c r="D32" s="37">
        <v>40</v>
      </c>
      <c r="E32" s="37">
        <f>'Dekoracijos-Gėlės-Dovanos-Trans'!$C32-'Dekoracijos-Gėlės-Dovanos-Trans'!$D32</f>
        <v>-40</v>
      </c>
    </row>
    <row r="33" spans="1:5" ht="15" customHeight="1" x14ac:dyDescent="0.2">
      <c r="A33" s="13"/>
      <c r="B33" s="31" t="s">
        <v>102</v>
      </c>
      <c r="C33" s="37">
        <v>0</v>
      </c>
      <c r="D33" s="37">
        <v>0</v>
      </c>
      <c r="E33" s="37">
        <f>'Dekoracijos-Gėlės-Dovanos-Trans'!$C33-'Dekoracijos-Gėlės-Dovanos-Trans'!$D33</f>
        <v>0</v>
      </c>
    </row>
    <row r="34" spans="1:5" ht="15" customHeight="1" x14ac:dyDescent="0.2">
      <c r="B34" s="36" t="s">
        <v>103</v>
      </c>
      <c r="C34" s="38">
        <f>SUBTOTAL(109,Transportas[NUMATOMOS IŠLAIDOS])</f>
        <v>100</v>
      </c>
      <c r="D34" s="38">
        <f>SUBTOTAL(109,Transportas[FAKTINĖS IŠLAIDOS])</f>
        <v>165</v>
      </c>
      <c r="E34" s="38">
        <f>SUBTOTAL(109,Transportas[DAUGIAU / MAŽIAU NEI NUMATYTOS IŠLAIDOS])</f>
        <v>-65</v>
      </c>
    </row>
    <row r="35" spans="1:5" ht="15" customHeight="1" x14ac:dyDescent="0.2">
      <c r="B35" s="50"/>
      <c r="C35" s="50"/>
      <c r="D35" s="50"/>
      <c r="E35" s="50"/>
    </row>
    <row r="36" spans="1:5" ht="15" customHeight="1" x14ac:dyDescent="0.2">
      <c r="A36" s="15" t="s">
        <v>126</v>
      </c>
      <c r="B36" s="9" t="s">
        <v>104</v>
      </c>
      <c r="C36" s="28"/>
    </row>
    <row r="37" spans="1:5" ht="15" customHeight="1" x14ac:dyDescent="0.2">
      <c r="A37" s="15" t="s">
        <v>80</v>
      </c>
      <c r="B37" t="s">
        <v>9</v>
      </c>
      <c r="C37" t="s">
        <v>23</v>
      </c>
      <c r="D37" t="s">
        <v>24</v>
      </c>
      <c r="E37" t="s">
        <v>25</v>
      </c>
    </row>
    <row r="38" spans="1:5" ht="15" customHeight="1" x14ac:dyDescent="0.2">
      <c r="B38" s="10" t="s">
        <v>105</v>
      </c>
      <c r="C38" s="33">
        <v>0</v>
      </c>
      <c r="D38" s="33">
        <v>0</v>
      </c>
      <c r="E38" s="33">
        <f>'Dekoracijos-Gėlės-Dovanos-Trans'!$C38-'Dekoracijos-Gėlės-Dovanos-Trans'!$D38</f>
        <v>0</v>
      </c>
    </row>
    <row r="39" spans="1:5" ht="15" customHeight="1" x14ac:dyDescent="0.2">
      <c r="B39" s="10" t="s">
        <v>106</v>
      </c>
      <c r="C39" s="33">
        <v>40</v>
      </c>
      <c r="D39" s="33">
        <v>55</v>
      </c>
      <c r="E39" s="33">
        <f>'Dekoracijos-Gėlės-Dovanos-Trans'!$C39-'Dekoracijos-Gėlės-Dovanos-Trans'!$D39</f>
        <v>-15</v>
      </c>
    </row>
    <row r="40" spans="1:5" ht="15" customHeight="1" x14ac:dyDescent="0.2">
      <c r="A40" s="16"/>
      <c r="B40" s="10" t="s">
        <v>107</v>
      </c>
      <c r="C40" s="33">
        <v>0</v>
      </c>
      <c r="D40" s="33">
        <v>0</v>
      </c>
      <c r="E40" s="33">
        <f>'Dekoracijos-Gėlės-Dovanos-Trans'!$C40-'Dekoracijos-Gėlės-Dovanos-Trans'!$D40</f>
        <v>0</v>
      </c>
    </row>
    <row r="41" spans="1:5" ht="15" customHeight="1" x14ac:dyDescent="0.2">
      <c r="B41" s="10" t="s">
        <v>108</v>
      </c>
      <c r="C41" s="33">
        <v>450</v>
      </c>
      <c r="D41" s="33">
        <v>450</v>
      </c>
      <c r="E41" s="33">
        <f>'Dekoracijos-Gėlės-Dovanos-Trans'!$C41-'Dekoracijos-Gėlės-Dovanos-Trans'!$D41</f>
        <v>0</v>
      </c>
    </row>
    <row r="42" spans="1:5" ht="15" customHeight="1" x14ac:dyDescent="0.2">
      <c r="B42" s="10" t="s">
        <v>109</v>
      </c>
      <c r="C42" s="33">
        <v>20</v>
      </c>
      <c r="D42" s="33">
        <v>50</v>
      </c>
      <c r="E42" s="33">
        <f>'Dekoracijos-Gėlės-Dovanos-Trans'!$C42-'Dekoracijos-Gėlės-Dovanos-Trans'!$D42</f>
        <v>-30</v>
      </c>
    </row>
    <row r="43" spans="1:5" ht="15" customHeight="1" x14ac:dyDescent="0.2">
      <c r="B43" s="10" t="s">
        <v>110</v>
      </c>
      <c r="C43" s="33">
        <v>30</v>
      </c>
      <c r="D43" s="33">
        <v>20</v>
      </c>
      <c r="E43" s="33">
        <f>'Dekoracijos-Gėlės-Dovanos-Trans'!$C43-'Dekoracijos-Gėlės-Dovanos-Trans'!$D43</f>
        <v>10</v>
      </c>
    </row>
    <row r="44" spans="1:5" ht="15" customHeight="1" x14ac:dyDescent="0.2">
      <c r="B44" s="10" t="s">
        <v>111</v>
      </c>
      <c r="C44" s="33">
        <v>45</v>
      </c>
      <c r="D44" s="33">
        <v>46</v>
      </c>
      <c r="E44" s="33">
        <f>'Dekoracijos-Gėlės-Dovanos-Trans'!$C44-'Dekoracijos-Gėlės-Dovanos-Trans'!$D44</f>
        <v>-1</v>
      </c>
    </row>
    <row r="45" spans="1:5" ht="15" customHeight="1" x14ac:dyDescent="0.2">
      <c r="B45" s="10" t="s">
        <v>112</v>
      </c>
      <c r="C45" s="33">
        <v>0</v>
      </c>
      <c r="D45" s="33">
        <v>0</v>
      </c>
      <c r="E45" s="33">
        <f>'Dekoracijos-Gėlės-Dovanos-Trans'!$C45-'Dekoracijos-Gėlės-Dovanos-Trans'!$D45</f>
        <v>0</v>
      </c>
    </row>
    <row r="46" spans="1:5" ht="15" customHeight="1" x14ac:dyDescent="0.2">
      <c r="B46" s="10" t="s">
        <v>113</v>
      </c>
      <c r="C46" s="33">
        <v>300</v>
      </c>
      <c r="D46" s="33">
        <v>400</v>
      </c>
      <c r="E46" s="33">
        <f>'Dekoracijos-Gėlės-Dovanos-Trans'!$C46-'Dekoracijos-Gėlės-Dovanos-Trans'!$D46</f>
        <v>-100</v>
      </c>
    </row>
    <row r="47" spans="1:5" ht="15" customHeight="1" x14ac:dyDescent="0.2">
      <c r="B47" s="10" t="s">
        <v>114</v>
      </c>
      <c r="C47" s="33">
        <v>0</v>
      </c>
      <c r="D47" s="33">
        <v>0</v>
      </c>
      <c r="E47" s="33">
        <f>'Dekoracijos-Gėlės-Dovanos-Trans'!$C47-'Dekoracijos-Gėlės-Dovanos-Trans'!$D47</f>
        <v>0</v>
      </c>
    </row>
    <row r="48" spans="1:5" ht="15" customHeight="1" x14ac:dyDescent="0.2">
      <c r="B48" s="34" t="s">
        <v>115</v>
      </c>
      <c r="C48" s="35">
        <f>SUBTOTAL(109,KitosIšlaidos[NUMATOMOS IŠLAIDOS])</f>
        <v>885</v>
      </c>
      <c r="D48" s="35">
        <f>SUBTOTAL(109,KitosIšlaidos[FAKTINĖS IŠLAIDOS])</f>
        <v>1021</v>
      </c>
      <c r="E48" s="35">
        <f>SUBTOTAL(109,KitosIšlaidos[DAUGIAU / MAŽIAU NEI NUMATYTOS IŠLAIDOS])</f>
        <v>-136</v>
      </c>
    </row>
  </sheetData>
  <mergeCells count="5">
    <mergeCell ref="B9:E9"/>
    <mergeCell ref="B10:E10"/>
    <mergeCell ref="B19:E19"/>
    <mergeCell ref="B28:E28"/>
    <mergeCell ref="B35:E35"/>
  </mergeCells>
  <pageMargins left="0.7" right="0.7" top="0.75" bottom="0.75" header="0.3" footer="0.3"/>
  <pageSetup paperSize="9" fitToHeight="0" orientation="portrait" r:id="rId1"/>
  <tableParts count="5">
    <tablePart r:id="rId2"/>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1" id="{EE8D0938-2719-4215-91C1-34331E565631}">
            <x14:iconSet iconSet="3Triangles" custom="1">
              <x14:cfvo type="percent">
                <xm:f>0</xm:f>
              </x14:cfvo>
              <x14:cfvo type="num">
                <xm:f>0</xm:f>
              </x14:cfvo>
              <x14:cfvo type="num">
                <xm:f>1</xm:f>
              </x14:cfvo>
              <x14:cfIcon iconSet="3ArrowsGray" iconId="0"/>
              <x14:cfIcon iconSet="NoIcons" iconId="0"/>
              <x14:cfIcon iconSet="3ArrowsGray" iconId="2"/>
            </x14:iconSet>
          </x14:cfRule>
          <xm:sqref>E38:E47 E31:E33 E22:E26 E13:E17 E3:E7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Darbalapiai</vt:lpstr>
      </vt:variant>
      <vt:variant>
        <vt:i4>4</vt:i4>
      </vt:variant>
      <vt:variant>
        <vt:lpstr>Įvardytieji diapazonai</vt:lpstr>
      </vt:variant>
      <vt:variant>
        <vt:i4>22</vt:i4>
      </vt:variant>
    </vt:vector>
  </HeadingPairs>
  <TitlesOfParts>
    <vt:vector size="26" baseType="lpstr">
      <vt:lpstr>Pradžia</vt:lpstr>
      <vt:lpstr>Vestuvių biudžetas</vt:lpstr>
      <vt:lpstr>Drabužiai-Pokylis-Muzika-Nuotr</vt:lpstr>
      <vt:lpstr>Dekoracijos-Gėlės-Dovanos-Trans</vt:lpstr>
      <vt:lpstr>Dekoracijos_Iš_viso_fakt</vt:lpstr>
      <vt:lpstr>Dekoracijos_Iš_viso_numat</vt:lpstr>
      <vt:lpstr>Dovanos_Iš_viso_fakt</vt:lpstr>
      <vt:lpstr>Dovanos_Iš_viso_numat</vt:lpstr>
      <vt:lpstr>Drabužiai_Iš_viso_fakt</vt:lpstr>
      <vt:lpstr>Drabužiai_Iš_viso_numat</vt:lpstr>
      <vt:lpstr>Gėlės_Iš_viso_fakt</vt:lpstr>
      <vt:lpstr>Gėlės_Iš_viso_numat</vt:lpstr>
      <vt:lpstr>Kitos_išlaidos_Iš_viso_fakt</vt:lpstr>
      <vt:lpstr>Kitos_išlaidos_Iš_viso_numat</vt:lpstr>
      <vt:lpstr>Muzika_pramogos_Iš_viso_fakt</vt:lpstr>
      <vt:lpstr>Muzika_pramogos_Iš_viso_numat</vt:lpstr>
      <vt:lpstr>Pobūvis_Iš_viso_fakt</vt:lpstr>
      <vt:lpstr>Pobūvis_Iš_viso_numat</vt:lpstr>
      <vt:lpstr>'Dekoracijos-Gėlės-Dovanos-Trans'!Print_Titles</vt:lpstr>
      <vt:lpstr>'Drabužiai-Pokylis-Muzika-Nuotr'!Print_Titles</vt:lpstr>
      <vt:lpstr>Spaudiniai__Iš_viso_fakt</vt:lpstr>
      <vt:lpstr>Spaudiniai__Iš_viso_numat</vt:lpstr>
      <vt:lpstr>Spaudiniai_Iš_viso_fakt</vt:lpstr>
      <vt:lpstr>Spaudiniai_Iš_viso_numat</vt:lpstr>
      <vt:lpstr>Transportas_Iš_viso_fakt</vt:lpstr>
      <vt:lpstr>Transportas_Iš_viso_numat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2018-05-29T12:35:03Z</dcterms:created>
  <dcterms:modified xsi:type="dcterms:W3CDTF">2018-12-04T03:04:26Z</dcterms:modified>
</cp:coreProperties>
</file>

<file path=docProps/custom.xml><?xml version="1.0" encoding="utf-8"?>
<Properties xmlns="http://schemas.openxmlformats.org/officeDocument/2006/custom-properties" xmlns:vt="http://schemas.openxmlformats.org/officeDocument/2006/docPropsVTypes"/>
</file>