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h-cn-1\PubMed\Templates\20210903_Template_For_DTP\04_PreDTP_Done\ko-KR\"/>
    </mc:Choice>
  </mc:AlternateContent>
  <xr:revisionPtr revIDLastSave="0" documentId="13_ncr:1_{916F46EE-E43D-4D3B-91F9-5B57EB9C22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시작" sheetId="3" r:id="rId1"/>
    <sheet name="선물 예산 및 추적기" sheetId="1" r:id="rId2"/>
    <sheet name="데이터" sheetId="2" state="hidden" r:id="rId3"/>
  </sheets>
  <definedNames>
    <definedName name="_xlnm.Print_Titles" localSheetId="1">'선물 예산 및 추적기'!$5:$5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6" i="2"/>
  <c r="H5" i="2"/>
  <c r="H4" i="2"/>
  <c r="H3" i="2"/>
  <c r="H2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G2" i="2"/>
  <c r="F2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<sst xmlns="http://schemas.openxmlformats.org/spreadsheetml/2006/main" count="117" uniqueCount="72">
  <si>
    <t>서식 파일 정보</t>
  </si>
  <si>
    <t>이 서식 파일을 사용하여 선물 구매를 기록하고 예산에 대해 추적할 수 있습니다.</t>
  </si>
  <si>
    <t>테이블에 가족과 친구의 이름, 선물 항목, 예산 및 지출 금액, 메모를 입력하고 행사 및 이벤트 월을 선택합니다.</t>
  </si>
  <si>
    <t>월별 개요 차트가 자동으로 업데이트됩니다.</t>
  </si>
  <si>
    <t>참고: </t>
  </si>
  <si>
    <t>선물 예산 및 관리표 워크시트의 A 열에서 더 자세한 지침을 확인할 수 있습니다. 이 텍스트는 일부러 숨겨 놓았습니다. 텍스트를 제거하려면 A열을 선택한 다음 [삭제]를 선택합니다. 텍스트를 표시하려면 A열을 선택한 다음 글꼴 색상을 변경합니다.</t>
  </si>
  <si>
    <t>표에 대해 자세히 알아보려면 표 안에서 SHIFT 키를 누른 채 F10 키를 누르고 [표] 옵션을 선택한 다음, [대체 텍스트]를 선택합니다.</t>
  </si>
  <si>
    <t>이 워크시트에서 개인 선물 예산 및 관리표를 만듭니다. 이 워크시트 제목은 오른쪽 셀에 나타나며 팁은 F1 셀에 표시됩니다. 이 워크시트의 사용 방법에 대한 유용한 지침은 이 열의 셀에 있습니다.</t>
  </si>
  <si>
    <t>월별 개요 레이블은 오른쪽 셀에 나타나며 팁은 D2 셀에 표시됩니다.</t>
  </si>
  <si>
    <t>지출 금액에 대한 꺾은선형 차트 오버레이가 있는 예산 금액에 대한 세로 막대형 차트가 오른쪽 셀에 나타납니다.</t>
  </si>
  <si>
    <t>선물 예산 및 관리표 레이블은 오른쪽 셀에 나타납니다.</t>
  </si>
  <si>
    <t>오른쪽 셀에서 시작되는 예산 관리표에 세부 정보를 입력합니다.</t>
  </si>
  <si>
    <t>월별 개요</t>
  </si>
  <si>
    <t>지출 금액에 대한 꺾은선형 차트 오버레이가 있는 예산 금액에 대한 세로 막대형 차트가 이 셀에 나타납니다.</t>
  </si>
  <si>
    <t>담당자</t>
  </si>
  <si>
    <t>이름 1</t>
  </si>
  <si>
    <t>이름 2</t>
  </si>
  <si>
    <t>이름 3</t>
  </si>
  <si>
    <t>이름 4</t>
  </si>
  <si>
    <t>이름 5</t>
  </si>
  <si>
    <t>행사</t>
  </si>
  <si>
    <t>생일</t>
  </si>
  <si>
    <t>기념일</t>
  </si>
  <si>
    <t>공휴일</t>
  </si>
  <si>
    <t>결혼식</t>
  </si>
  <si>
    <t>미리 계획하기 위해 그래프에서 이후 월을 확인합니다. 구매를 기록하여 예산과 비교해 추적합니다.</t>
  </si>
  <si>
    <t>월</t>
  </si>
  <si>
    <t>6월</t>
  </si>
  <si>
    <t>4월</t>
  </si>
  <si>
    <t>7월</t>
  </si>
  <si>
    <t>1월</t>
  </si>
  <si>
    <t>금액
예산</t>
  </si>
  <si>
    <t>연초마다 최대한 많이 입력합니다. 가족과 친구의 이름을 입력하고, 선물 행사를 선택하고, 이벤트 월을 선택한 후, 지출하려는 금액을 입력합니다. 각기 다른 행사(생일, 휴일, 파티 등)의 각 사용자는 표에서 여러 번 나타날 수 있습니다.</t>
  </si>
  <si>
    <t>금액
지출</t>
  </si>
  <si>
    <t>선물</t>
  </si>
  <si>
    <t>신발</t>
  </si>
  <si>
    <t>고양이</t>
  </si>
  <si>
    <t>헤드폰</t>
  </si>
  <si>
    <t>게임</t>
  </si>
  <si>
    <t>크리스탈 꽃병</t>
  </si>
  <si>
    <t>선물 링크</t>
  </si>
  <si>
    <t>판매자</t>
  </si>
  <si>
    <t>상점/
온라인</t>
  </si>
  <si>
    <t>온라인</t>
  </si>
  <si>
    <t>상점</t>
  </si>
  <si>
    <t>구매했나요?</t>
  </si>
  <si>
    <t>예</t>
  </si>
  <si>
    <t>아니요</t>
  </si>
  <si>
    <t>포장했나요?</t>
  </si>
  <si>
    <t>배달했나요?</t>
  </si>
  <si>
    <t>메모</t>
  </si>
  <si>
    <t>6/16, 영화 티켓</t>
  </si>
  <si>
    <t>그가 강아지를 좋아한다고 했음</t>
  </si>
  <si>
    <t>기숙사 용품</t>
  </si>
  <si>
    <t>새신부 선물 파티</t>
  </si>
  <si>
    <t>아기 선물 파티</t>
  </si>
  <si>
    <t>졸업식</t>
  </si>
  <si>
    <t>기타</t>
  </si>
  <si>
    <t>날짜</t>
  </si>
  <si>
    <t>2월</t>
  </si>
  <si>
    <t>3월</t>
  </si>
  <si>
    <t>5월</t>
  </si>
  <si>
    <t>8월</t>
  </si>
  <si>
    <t>9월</t>
  </si>
  <si>
    <t>10월</t>
  </si>
  <si>
    <t>11월</t>
  </si>
  <si>
    <t>12월</t>
  </si>
  <si>
    <t>예산 금액
생일</t>
  </si>
  <si>
    <t>예산 금액
공휴일</t>
  </si>
  <si>
    <t>예산 금액
기타</t>
  </si>
  <si>
    <t>지출 금액</t>
  </si>
  <si>
    <t>선물 예산 및 추적기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</si>
</sst>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&quot;₩&quot;#,##0"/>
  </numFmts>
  <fonts count="28">
    <font>
      <sz val="10"/>
      <color theme="3"/>
      <name val="Malgun Gothic"/>
      <family val="2"/>
    </font>
    <font>
      <sz val="10"/>
      <color theme="0"/>
      <name val="Segoe UI"/>
      <family val="2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color theme="3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6"/>
      <color theme="1" tint="0.14993743705557422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4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6"/>
      <color theme="0"/>
      <name val="Malgun Gothic"/>
      <family val="2"/>
    </font>
    <font>
      <sz val="11"/>
      <color theme="3"/>
      <name val="Malgun Gothic"/>
      <family val="2"/>
    </font>
    <font>
      <sz val="20"/>
      <color theme="4"/>
      <name val="Malgun Gothic"/>
      <family val="2"/>
    </font>
    <font>
      <sz val="10"/>
      <color theme="0"/>
      <name val="Malgun Gothic"/>
      <family val="2"/>
    </font>
    <font>
      <b/>
      <sz val="10"/>
      <color theme="0"/>
      <name val="Malgun Gothic"/>
      <family val="2"/>
    </font>
    <font>
      <sz val="10"/>
      <color theme="1" tint="0.14999847407452621"/>
      <name val="Malgun Gothic"/>
      <family val="2"/>
    </font>
    <font>
      <b/>
      <sz val="9"/>
      <color theme="3"/>
      <name val="Malgun Gothic"/>
      <family val="2"/>
    </font>
    <font>
      <sz val="8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indent="1"/>
    </xf>
    <xf numFmtId="0" fontId="17" fillId="0" borderId="0" applyNumberFormat="0" applyFill="0" applyBorder="0" applyProtection="0">
      <alignment horizontal="left" vertical="center" indent="2"/>
    </xf>
    <xf numFmtId="0" fontId="10" fillId="0" borderId="0" applyNumberFormat="0" applyFill="0" applyProtection="0">
      <alignment horizontal="left" vertical="center" indent="2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5" applyNumberFormat="0" applyAlignment="0" applyProtection="0"/>
    <xf numFmtId="0" fontId="16" fillId="8" borderId="6" applyNumberFormat="0" applyAlignment="0" applyProtection="0"/>
    <xf numFmtId="0" fontId="5" fillId="8" borderId="5" applyNumberFormat="0" applyAlignment="0" applyProtection="0"/>
    <xf numFmtId="0" fontId="14" fillId="0" borderId="7" applyNumberFormat="0" applyFill="0" applyAlignment="0" applyProtection="0"/>
    <xf numFmtId="0" fontId="6" fillId="9" borderId="8" applyNumberFormat="0" applyAlignment="0" applyProtection="0"/>
    <xf numFmtId="0" fontId="19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5">
    <xf numFmtId="0" fontId="0" fillId="0" borderId="0" xfId="0">
      <alignment horizontal="left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/>
    </xf>
    <xf numFmtId="0" fontId="20" fillId="3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2" fillId="0" borderId="0" xfId="1" applyFont="1" applyBorder="1">
      <alignment horizontal="left" vertical="center" indent="2"/>
    </xf>
    <xf numFmtId="0" fontId="2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4" fillId="2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wrapText="1" indent="1"/>
    </xf>
    <xf numFmtId="0" fontId="23" fillId="0" borderId="0" xfId="0" applyFont="1" applyAlignment="1">
      <alignment horizontal="left"/>
    </xf>
    <xf numFmtId="0" fontId="25" fillId="0" borderId="2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left" vertical="center" indent="1"/>
    </xf>
    <xf numFmtId="166" fontId="25" fillId="0" borderId="2" xfId="0" applyNumberFormat="1" applyFont="1" applyBorder="1" applyAlignment="1">
      <alignment horizontal="left" vertical="center" indent="1"/>
    </xf>
    <xf numFmtId="0" fontId="26" fillId="0" borderId="0" xfId="0" applyFont="1">
      <alignment horizontal="left" indent="1"/>
    </xf>
    <xf numFmtId="0" fontId="26" fillId="0" borderId="0" xfId="0" applyFont="1" applyAlignment="1">
      <alignment horizontal="left" wrapText="1" indent="1"/>
    </xf>
    <xf numFmtId="166" fontId="0" fillId="0" borderId="0" xfId="0" applyNumberFormat="1">
      <alignment horizontal="left" indent="1"/>
    </xf>
    <xf numFmtId="0" fontId="17" fillId="0" borderId="0" xfId="1" applyBorder="1">
      <alignment horizontal="left" vertical="center" indent="2"/>
    </xf>
    <xf numFmtId="0" fontId="17" fillId="0" borderId="1" xfId="1" applyBorder="1">
      <alignment horizontal="left" vertical="center" indent="2"/>
    </xf>
    <xf numFmtId="0" fontId="0" fillId="0" borderId="0" xfId="0" applyAlignment="1">
      <alignment horizontal="left" vertical="center" wrapText="1" indent="2"/>
    </xf>
    <xf numFmtId="0" fontId="10" fillId="0" borderId="0" xfId="2">
      <alignment horizontal="left" vertical="center" indent="2"/>
    </xf>
    <xf numFmtId="0" fontId="0" fillId="0" borderId="0" xfId="0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7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31"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numFmt numFmtId="167" formatCode="&quot;$&quot;#,##0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numFmt numFmtId="167" formatCode="&quot;$&quot;#,##0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1" justifyLastLine="0" shrinkToFit="0" readingOrder="0"/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</dxf>
    <dxf>
      <font>
        <color theme="1" tint="0.14996795556505021"/>
      </font>
      <border>
        <left/>
        <right/>
        <top style="thin">
          <color theme="7"/>
        </top>
        <bottom style="thin">
          <color theme="7"/>
        </bottom>
      </border>
    </dxf>
  </dxfs>
  <tableStyles count="1" defaultTableStyle="TableStyleMedium2" defaultPivotStyle="PivotStyleLight16">
    <tableStyle name="선물 예산" pivot="0" count="9" xr9:uid="{00000000-0011-0000-FFFF-FFFF00000000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secondRowStripe" dxfId="24"/>
      <tableStyleElement type="firstColumnStripe" dxfId="23"/>
      <tableStyleElement type="secondColumnStripe" dxfId="22"/>
    </tableStyle>
  </tableStyles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생일 예산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데이터!$D$2:$D$13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데이터!$E$2:$E$13</c:f>
              <c:numCache>
                <c:formatCode>"₩"#,##0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6-4F1F-8B29-9EBE67A22EAC}"/>
            </c:ext>
          </c:extLst>
        </c:ser>
        <c:ser>
          <c:idx val="1"/>
          <c:order val="1"/>
          <c:tx>
            <c:v>휴일 예산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데이터!$D$2:$D$13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데이터!$F$2:$F$13</c:f>
              <c:numCache>
                <c:formatCode>"₩"#,##0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6-4F1F-8B29-9EBE67A22EAC}"/>
            </c:ext>
          </c:extLst>
        </c:ser>
        <c:ser>
          <c:idx val="2"/>
          <c:order val="2"/>
          <c:tx>
            <c:v>기타 선물 예산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데이터!$D$2:$D$13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데이터!$G$2:$G$13</c:f>
              <c:numCache>
                <c:formatCode>"₩"#,##0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6-4F1F-8B29-9EBE67A2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999160"/>
        <c:axId val="428000472"/>
      </c:barChart>
      <c:lineChart>
        <c:grouping val="standard"/>
        <c:varyColors val="0"/>
        <c:ser>
          <c:idx val="3"/>
          <c:order val="3"/>
          <c:tx>
            <c:v>지출 금액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데이터!$D$2:$D$13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데이터!$H$2:$H$13</c:f>
              <c:numCache>
                <c:formatCode>"₩"#,##0</c:formatCode>
                <c:ptCount val="1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180</c:v>
                </c:pt>
                <c:pt idx="6">
                  <c:v>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66-4F1F-8B29-9EBE67A2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99160"/>
        <c:axId val="428000472"/>
      </c:lineChart>
      <c:catAx>
        <c:axId val="42799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00472"/>
        <c:crosses val="autoZero"/>
        <c:auto val="1"/>
        <c:lblAlgn val="ctr"/>
        <c:lblOffset val="100"/>
        <c:noMultiLvlLbl val="0"/>
      </c:catAx>
      <c:valAx>
        <c:axId val="42800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&quot;₩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9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15745186323254"/>
          <c:y val="0.93284949780022119"/>
          <c:w val="0.60856142154418336"/>
          <c:h val="5.7488683479782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10000">
              <a:solidFill>
                <a:schemeClr val="tx1">
                  <a:lumMod val="85000"/>
                  <a:lumOff val="15000"/>
                </a:schemeClr>
              </a:solidFill>
              <a:latin typeface="Malgun Gothic"/>
              <a:ea typeface="Malgun Gothic"/>
              <a:cs typeface="Malgun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171449</xdr:rowOff>
    </xdr:from>
    <xdr:to>
      <xdr:col>13</xdr:col>
      <xdr:colOff>9525</xdr:colOff>
      <xdr:row>2</xdr:row>
      <xdr:rowOff>4114800</xdr:rowOff>
    </xdr:to>
    <xdr:graphicFrame macro="">
      <xdr:nvGraphicFramePr>
        <xdr:cNvPr id="2" name="차트 4" descr="지출 금액에 대한 꺾은선형 차트 오버레이가 있는 예산 금액에 대한 세로 막대형 차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Tracker" displayName="BudgetTracker" ref="B5:M10" totalsRowShown="0" headerRowDxfId="13" dataDxfId="12">
  <autoFilter ref="B5:M10" xr:uid="{00000000-0009-0000-0100-000001000000}"/>
  <tableColumns count="12">
    <tableColumn id="1" xr3:uid="{00000000-0010-0000-0000-000001000000}" name="담당자" dataDxfId="11"/>
    <tableColumn id="2" xr3:uid="{00000000-0010-0000-0000-000002000000}" name="행사" dataDxfId="10"/>
    <tableColumn id="3" xr3:uid="{00000000-0010-0000-0000-000003000000}" name="월" dataDxfId="9"/>
    <tableColumn id="4" xr3:uid="{00000000-0010-0000-0000-000004000000}" name="금액_x000a_예산" dataDxfId="8"/>
    <tableColumn id="5" xr3:uid="{00000000-0010-0000-0000-000005000000}" name="금액_x000a_지출" dataDxfId="7"/>
    <tableColumn id="6" xr3:uid="{00000000-0010-0000-0000-000006000000}" name="선물" dataDxfId="6"/>
    <tableColumn id="7" xr3:uid="{00000000-0010-0000-0000-000007000000}" name="선물 링크" dataDxfId="5"/>
    <tableColumn id="8" xr3:uid="{00000000-0010-0000-0000-000008000000}" name="상점/_x000a_온라인" dataDxfId="4"/>
    <tableColumn id="9" xr3:uid="{00000000-0010-0000-0000-000009000000}" name="구매했나요?" dataDxfId="3"/>
    <tableColumn id="10" xr3:uid="{00000000-0010-0000-0000-00000A000000}" name="포장했나요?" dataDxfId="2"/>
    <tableColumn id="11" xr3:uid="{00000000-0010-0000-0000-00000B000000}" name="배달했나요?" dataDxfId="1"/>
    <tableColumn id="12" xr3:uid="{00000000-0010-0000-0000-00000C000000}" name="메모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선물 받는 사람, 선물 품목, 예산 및 지출 금액, 선물 링크, 매장 또는 온라인에서 구매한 선물, 메모 및 선물 구매, 포장 및 배달 여부에 대한 예 또는 아니오를 입력하고 이 테이블에서 행사 및 월을 선택합니다."/>
    </ext>
  </extLst>
</table>
</file>

<file path=xl/theme/theme1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0B0B4C"/>
      </a:dk2>
      <a:lt2>
        <a:srgbClr val="E7E6E6"/>
      </a:lt2>
      <a:accent1>
        <a:srgbClr val="2B7FBC"/>
      </a:accent1>
      <a:accent2>
        <a:srgbClr val="EFA020"/>
      </a:accent2>
      <a:accent3>
        <a:srgbClr val="E42864"/>
      </a:accent3>
      <a:accent4>
        <a:srgbClr val="C4DCEC"/>
      </a:accent4>
      <a:accent5>
        <a:srgbClr val="954F7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Century Gothic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2F48-B4CC-4F0E-B5ED-48353528D5C4}">
  <sheetPr>
    <tabColor theme="4" tint="-0.499984740745262"/>
  </sheetPr>
  <dimension ref="B1:B7"/>
  <sheetViews>
    <sheetView showGridLines="0" tabSelected="1" workbookViewId="0"/>
  </sheetViews>
  <sheetFormatPr defaultRowHeight="13.5"/>
  <cols>
    <col min="1" max="1" width="2.7109375" customWidth="1"/>
    <col min="2" max="2" width="80.7109375" customWidth="1"/>
    <col min="3" max="3" width="2.7109375" customWidth="1"/>
  </cols>
  <sheetData>
    <row r="1" spans="2:2" ht="26.25">
      <c r="B1" s="4" t="s">
        <v>0</v>
      </c>
    </row>
    <row r="2" spans="2:2" ht="30" customHeight="1">
      <c r="B2" s="5" t="s">
        <v>1</v>
      </c>
    </row>
    <row r="3" spans="2:2" ht="33.75" customHeight="1">
      <c r="B3" s="5" t="s">
        <v>2</v>
      </c>
    </row>
    <row r="4" spans="2:2" ht="30" customHeight="1">
      <c r="B4" s="5" t="s">
        <v>3</v>
      </c>
    </row>
    <row r="5" spans="2:2" ht="30" customHeight="1">
      <c r="B5" s="6" t="s">
        <v>4</v>
      </c>
    </row>
    <row r="6" spans="2:2" ht="72" customHeight="1">
      <c r="B6" s="5" t="s">
        <v>5</v>
      </c>
    </row>
    <row r="7" spans="2:2" ht="47.25" customHeight="1">
      <c r="B7" s="5" t="s">
        <v>6</v>
      </c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10"/>
  <sheetViews>
    <sheetView showGridLines="0" workbookViewId="0"/>
  </sheetViews>
  <sheetFormatPr defaultRowHeight="24.75" customHeight="1"/>
  <cols>
    <col min="1" max="1" width="2.7109375" style="3" customWidth="1"/>
    <col min="2" max="2" width="16" customWidth="1"/>
    <col min="3" max="3" width="17.42578125" customWidth="1"/>
    <col min="4" max="4" width="11.85546875" customWidth="1"/>
    <col min="5" max="5" width="15.28515625" customWidth="1"/>
    <col min="6" max="6" width="13.28515625" customWidth="1"/>
    <col min="7" max="7" width="15.28515625" customWidth="1"/>
    <col min="8" max="8" width="31.85546875" customWidth="1"/>
    <col min="9" max="9" width="15.42578125" customWidth="1"/>
    <col min="10" max="10" width="15.85546875" customWidth="1"/>
    <col min="11" max="11" width="17.7109375" customWidth="1"/>
    <col min="12" max="12" width="15.5703125" customWidth="1"/>
    <col min="13" max="13" width="31" customWidth="1"/>
    <col min="14" max="14" width="2.7109375" customWidth="1"/>
  </cols>
  <sheetData>
    <row r="1" spans="1:13" ht="66" customHeight="1">
      <c r="A1" s="7" t="s">
        <v>7</v>
      </c>
      <c r="B1" s="20" t="s">
        <v>71</v>
      </c>
      <c r="C1" s="20"/>
      <c r="D1" s="20"/>
      <c r="E1" s="21"/>
      <c r="F1" s="22" t="s">
        <v>32</v>
      </c>
      <c r="G1" s="22"/>
      <c r="H1" s="22"/>
      <c r="I1" s="22"/>
      <c r="J1" s="22"/>
      <c r="K1" s="22"/>
      <c r="L1" s="22"/>
      <c r="M1" s="22"/>
    </row>
    <row r="2" spans="1:13" ht="39" customHeight="1">
      <c r="A2" s="7" t="s">
        <v>8</v>
      </c>
      <c r="B2" s="23" t="s">
        <v>12</v>
      </c>
      <c r="C2" s="23"/>
      <c r="D2" s="2" t="s">
        <v>25</v>
      </c>
      <c r="E2" s="8"/>
      <c r="F2" s="1"/>
      <c r="G2" s="1"/>
      <c r="H2" s="1"/>
      <c r="I2" s="1"/>
      <c r="J2" s="1"/>
      <c r="K2" s="1"/>
      <c r="L2" s="1"/>
      <c r="M2" s="1"/>
    </row>
    <row r="3" spans="1:13" ht="324.75" customHeight="1">
      <c r="A3" s="7" t="s">
        <v>9</v>
      </c>
      <c r="B3" s="24" t="s">
        <v>13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7.5" customHeight="1">
      <c r="A4" s="9" t="s">
        <v>10</v>
      </c>
      <c r="B4" s="23" t="s">
        <v>71</v>
      </c>
      <c r="C4" s="23"/>
      <c r="D4" s="23"/>
    </row>
    <row r="5" spans="1:13" ht="30" customHeight="1">
      <c r="A5" s="10" t="s">
        <v>11</v>
      </c>
      <c r="B5" s="11" t="s">
        <v>14</v>
      </c>
      <c r="C5" s="11" t="s">
        <v>20</v>
      </c>
      <c r="D5" s="11" t="s">
        <v>26</v>
      </c>
      <c r="E5" s="12" t="s">
        <v>31</v>
      </c>
      <c r="F5" s="12" t="s">
        <v>33</v>
      </c>
      <c r="G5" s="11" t="s">
        <v>34</v>
      </c>
      <c r="H5" s="11" t="s">
        <v>40</v>
      </c>
      <c r="I5" s="12" t="s">
        <v>42</v>
      </c>
      <c r="J5" s="11" t="s">
        <v>45</v>
      </c>
      <c r="K5" s="11" t="s">
        <v>48</v>
      </c>
      <c r="L5" s="11" t="s">
        <v>49</v>
      </c>
      <c r="M5" s="11" t="s">
        <v>50</v>
      </c>
    </row>
    <row r="6" spans="1:13" ht="24.75" customHeight="1">
      <c r="A6" s="13"/>
      <c r="B6" s="14" t="s">
        <v>15</v>
      </c>
      <c r="C6" s="14" t="s">
        <v>21</v>
      </c>
      <c r="D6" s="15" t="s">
        <v>27</v>
      </c>
      <c r="E6" s="16">
        <v>50</v>
      </c>
      <c r="F6" s="16">
        <v>30</v>
      </c>
      <c r="G6" s="14" t="s">
        <v>35</v>
      </c>
      <c r="H6" s="14" t="s">
        <v>41</v>
      </c>
      <c r="I6" s="14" t="s">
        <v>43</v>
      </c>
      <c r="J6" s="14" t="s">
        <v>46</v>
      </c>
      <c r="K6" s="14" t="s">
        <v>47</v>
      </c>
      <c r="L6" s="14" t="s">
        <v>47</v>
      </c>
      <c r="M6" s="14" t="s">
        <v>51</v>
      </c>
    </row>
    <row r="7" spans="1:13" ht="24.75" customHeight="1">
      <c r="A7" s="13"/>
      <c r="B7" s="14" t="s">
        <v>16</v>
      </c>
      <c r="C7" s="14" t="s">
        <v>22</v>
      </c>
      <c r="D7" s="15" t="s">
        <v>28</v>
      </c>
      <c r="E7" s="16">
        <v>20</v>
      </c>
      <c r="F7" s="16">
        <v>20</v>
      </c>
      <c r="G7" s="14" t="s">
        <v>36</v>
      </c>
      <c r="H7" s="14" t="s">
        <v>41</v>
      </c>
      <c r="I7" s="14" t="s">
        <v>44</v>
      </c>
      <c r="J7" s="14" t="s">
        <v>47</v>
      </c>
      <c r="K7" s="14" t="s">
        <v>47</v>
      </c>
      <c r="L7" s="14" t="s">
        <v>47</v>
      </c>
      <c r="M7" s="14" t="s">
        <v>52</v>
      </c>
    </row>
    <row r="8" spans="1:13" ht="24.75" customHeight="1">
      <c r="A8" s="13"/>
      <c r="B8" s="14" t="s">
        <v>17</v>
      </c>
      <c r="C8" s="14" t="s">
        <v>23</v>
      </c>
      <c r="D8" s="15" t="s">
        <v>29</v>
      </c>
      <c r="E8" s="16">
        <v>50</v>
      </c>
      <c r="F8" s="16">
        <v>70</v>
      </c>
      <c r="G8" s="14" t="s">
        <v>37</v>
      </c>
      <c r="H8" s="14" t="s">
        <v>41</v>
      </c>
      <c r="I8" s="14" t="s">
        <v>43</v>
      </c>
      <c r="J8" s="14" t="s">
        <v>47</v>
      </c>
      <c r="K8" s="14" t="s">
        <v>47</v>
      </c>
      <c r="L8" s="14" t="s">
        <v>47</v>
      </c>
      <c r="M8" s="14" t="s">
        <v>53</v>
      </c>
    </row>
    <row r="9" spans="1:13" ht="24.75" customHeight="1">
      <c r="A9" s="13"/>
      <c r="B9" s="14" t="s">
        <v>18</v>
      </c>
      <c r="C9" s="14" t="s">
        <v>21</v>
      </c>
      <c r="D9" s="15" t="s">
        <v>30</v>
      </c>
      <c r="E9" s="16">
        <v>20</v>
      </c>
      <c r="F9" s="16">
        <v>30</v>
      </c>
      <c r="G9" s="14" t="s">
        <v>38</v>
      </c>
      <c r="H9" s="14" t="s">
        <v>41</v>
      </c>
      <c r="I9" s="14" t="s">
        <v>44</v>
      </c>
      <c r="J9" s="14" t="s">
        <v>46</v>
      </c>
      <c r="K9" s="14" t="s">
        <v>46</v>
      </c>
      <c r="L9" s="14" t="s">
        <v>46</v>
      </c>
      <c r="M9" s="14"/>
    </row>
    <row r="10" spans="1:13" ht="24.75" customHeight="1">
      <c r="A10" s="13"/>
      <c r="B10" s="14" t="s">
        <v>19</v>
      </c>
      <c r="C10" s="14" t="s">
        <v>24</v>
      </c>
      <c r="D10" s="15" t="s">
        <v>27</v>
      </c>
      <c r="E10" s="16">
        <v>100</v>
      </c>
      <c r="F10" s="16">
        <v>150</v>
      </c>
      <c r="G10" s="14" t="s">
        <v>39</v>
      </c>
      <c r="H10" s="14" t="s">
        <v>41</v>
      </c>
      <c r="I10" s="14" t="s">
        <v>44</v>
      </c>
      <c r="J10" s="14" t="s">
        <v>46</v>
      </c>
      <c r="K10" s="14" t="s">
        <v>46</v>
      </c>
      <c r="L10" s="14" t="s">
        <v>47</v>
      </c>
      <c r="M10" s="14"/>
    </row>
  </sheetData>
  <mergeCells count="5">
    <mergeCell ref="B1:E1"/>
    <mergeCell ref="F1:M1"/>
    <mergeCell ref="B2:C2"/>
    <mergeCell ref="B4:D4"/>
    <mergeCell ref="B3:M3"/>
  </mergeCells>
  <phoneticPr fontId="27" type="noConversion"/>
  <conditionalFormatting sqref="C6:C10">
    <cfRule type="cellIs" dxfId="21" priority="1" operator="equal">
      <formula>"기타"</formula>
    </cfRule>
    <cfRule type="cellIs" dxfId="20" priority="2" operator="equal">
      <formula>"졸업식"</formula>
    </cfRule>
    <cfRule type="cellIs" dxfId="19" priority="3" operator="equal">
      <formula>"아기 선물 파티"</formula>
    </cfRule>
    <cfRule type="cellIs" dxfId="18" priority="4" operator="equal">
      <formula>"새신부 선물 파티"</formula>
    </cfRule>
    <cfRule type="cellIs" dxfId="17" priority="5" operator="equal">
      <formula>"결혼식"</formula>
    </cfRule>
    <cfRule type="cellIs" dxfId="16" priority="6" operator="equal">
      <formula>"기념일"</formula>
    </cfRule>
    <cfRule type="cellIs" dxfId="15" priority="7" operator="equal">
      <formula>"공휴일"</formula>
    </cfRule>
    <cfRule type="cellIs" dxfId="14" priority="8" operator="equal">
      <formula>"생일"</formula>
    </cfRule>
  </conditionalFormatting>
  <printOptions horizontalCentered="1"/>
  <pageMargins left="0.7" right="0.7" top="0.75" bottom="0.75" header="0.3" footer="0.3"/>
  <pageSetup paperSize="9" scale="63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error="드롭다운 목록에서 한 달을 선택하세요." xr:uid="{00000000-0002-0000-0000-000000000000}">
          <x14:formula1>
            <xm:f>데이터!$C$2:$C$13</xm:f>
          </x14:formula1>
          <xm:sqref>D6:D10</xm:sqref>
        </x14:dataValidation>
        <x14:dataValidation type="list" errorStyle="warning" allowBlank="1" showErrorMessage="1" error="드롭다운 목록에서 행사 선택" xr:uid="{00000000-0002-0000-0000-000001000000}">
          <x14:formula1>
            <xm:f>데이터!$A$2:$A$9</xm:f>
          </x14:formula1>
          <xm:sqref>C6:C10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J13"/>
  <sheetViews>
    <sheetView showGridLines="0" workbookViewId="0"/>
  </sheetViews>
  <sheetFormatPr defaultRowHeight="13.5"/>
  <cols>
    <col min="1" max="1" width="18.7109375" customWidth="1"/>
    <col min="3" max="3" width="16.85546875" customWidth="1"/>
    <col min="4" max="4" width="11.7109375" customWidth="1"/>
    <col min="5" max="7" width="19.5703125" customWidth="1"/>
    <col min="8" max="8" width="15.85546875" customWidth="1"/>
    <col min="9" max="9" width="16.5703125" customWidth="1"/>
    <col min="10" max="10" width="17.7109375" customWidth="1"/>
  </cols>
  <sheetData>
    <row r="1" spans="1:10" ht="29.25" customHeight="1">
      <c r="A1" s="17" t="s">
        <v>20</v>
      </c>
      <c r="C1" s="17" t="s">
        <v>58</v>
      </c>
      <c r="D1" s="17" t="s">
        <v>58</v>
      </c>
      <c r="E1" s="18" t="s">
        <v>67</v>
      </c>
      <c r="F1" s="18" t="s">
        <v>68</v>
      </c>
      <c r="G1" s="18" t="s">
        <v>69</v>
      </c>
      <c r="H1" s="18" t="s">
        <v>70</v>
      </c>
      <c r="I1" s="18"/>
      <c r="J1" s="18"/>
    </row>
    <row r="2" spans="1:10">
      <c r="A2" t="s">
        <v>21</v>
      </c>
      <c r="C2" t="s">
        <v>30</v>
      </c>
      <c r="D2" t="s">
        <v>30</v>
      </c>
      <c r="E2" s="19">
        <f>SUMIFS(BudgetTracker[금액
예산],BudgetTracker[월],"1월",BudgetTracker[행사],"생일")</f>
        <v>20</v>
      </c>
      <c r="F2" s="19">
        <f>SUMIFS(BudgetTracker[금액
예산],BudgetTracker[월],"1월",BudgetTracker[행사],"공휴일")</f>
        <v>0</v>
      </c>
      <c r="G2" s="19">
        <f>SUMIFS(BudgetTracker[금액
예산],BudgetTracker[월],"1월",BudgetTracker[행사],"&lt;&gt;공휴일",BudgetTracker[행사],"&lt;&gt;생일")</f>
        <v>0</v>
      </c>
      <c r="H2" s="19">
        <f>SUMIFS(BudgetTracker[금액
지출],BudgetTracker[월],"1월")</f>
        <v>30</v>
      </c>
      <c r="I2" s="19"/>
      <c r="J2" s="19"/>
    </row>
    <row r="3" spans="1:10">
      <c r="A3" t="s">
        <v>23</v>
      </c>
      <c r="C3" t="s">
        <v>59</v>
      </c>
      <c r="D3" t="s">
        <v>59</v>
      </c>
      <c r="E3" s="19">
        <f>SUMIFS(BudgetTracker[금액
예산],BudgetTracker[월],"2월",BudgetTracker[행사],"생일")</f>
        <v>0</v>
      </c>
      <c r="F3" s="19">
        <f>SUMIFS(BudgetTracker[금액
예산],BudgetTracker[월],"2월",BudgetTracker[행사],"공휴일")</f>
        <v>0</v>
      </c>
      <c r="G3" s="19">
        <f>SUMIFS(BudgetTracker[금액
예산],BudgetTracker[월],"2월",BudgetTracker[행사],"&lt;&gt;공휴일",BudgetTracker[행사],"&lt;&gt;생일")</f>
        <v>0</v>
      </c>
      <c r="H3" s="19">
        <f>SUMIFS(BudgetTracker[금액
지출],BudgetTracker[월],"2월")</f>
        <v>0</v>
      </c>
      <c r="I3" s="19"/>
      <c r="J3" s="19"/>
    </row>
    <row r="4" spans="1:10">
      <c r="A4" t="s">
        <v>22</v>
      </c>
      <c r="C4" t="s">
        <v>60</v>
      </c>
      <c r="D4" t="s">
        <v>60</v>
      </c>
      <c r="E4" s="19">
        <f>SUMIFS(BudgetTracker[금액
예산],BudgetTracker[월],"3월",BudgetTracker[행사],"생일")</f>
        <v>0</v>
      </c>
      <c r="F4" s="19">
        <f>SUMIFS(BudgetTracker[금액
예산],BudgetTracker[월],"3월",BudgetTracker[행사],"공휴일")</f>
        <v>0</v>
      </c>
      <c r="G4" s="19">
        <f>SUMIFS(BudgetTracker[금액
예산],BudgetTracker[월],"3월",BudgetTracker[행사],"&lt;&gt;공휴일",BudgetTracker[행사],"&lt;&gt;생일")</f>
        <v>0</v>
      </c>
      <c r="H4" s="19">
        <f>SUMIFS(BudgetTracker[금액
지출],BudgetTracker[월],"3월")</f>
        <v>0</v>
      </c>
      <c r="I4" s="19"/>
      <c r="J4" s="19"/>
    </row>
    <row r="5" spans="1:10">
      <c r="A5" t="s">
        <v>24</v>
      </c>
      <c r="C5" t="s">
        <v>28</v>
      </c>
      <c r="D5" t="s">
        <v>28</v>
      </c>
      <c r="E5" s="19">
        <f>SUMIFS(BudgetTracker[금액
예산],BudgetTracker[월],"4월",BudgetTracker[행사],"생일")</f>
        <v>0</v>
      </c>
      <c r="F5" s="19">
        <f>SUMIFS(BudgetTracker[금액
예산],BudgetTracker[월],"4월",BudgetTracker[행사],"공휴일")</f>
        <v>0</v>
      </c>
      <c r="G5" s="19">
        <f>SUMIFS(BudgetTracker[금액
예산],BudgetTracker[월],"4월",BudgetTracker[행사],"&lt;&gt;공휴일",BudgetTracker[행사],"&lt;&gt;생일")</f>
        <v>20</v>
      </c>
      <c r="H5" s="19">
        <f>SUMIFS(BudgetTracker[금액
지출],BudgetTracker[월],"4월")</f>
        <v>20</v>
      </c>
      <c r="I5" s="19"/>
      <c r="J5" s="19"/>
    </row>
    <row r="6" spans="1:10">
      <c r="A6" t="s">
        <v>54</v>
      </c>
      <c r="C6" t="s">
        <v>61</v>
      </c>
      <c r="D6" t="s">
        <v>61</v>
      </c>
      <c r="E6" s="19">
        <f>SUMIFS(BudgetTracker[금액
예산],BudgetTracker[월],"5월",BudgetTracker[행사],"생일")</f>
        <v>0</v>
      </c>
      <c r="F6" s="19">
        <f>SUMIFS(BudgetTracker[금액
예산],BudgetTracker[월],"5월",BudgetTracker[행사],"공휴일")</f>
        <v>0</v>
      </c>
      <c r="G6" s="19">
        <f>SUMIFS(BudgetTracker[금액
예산],BudgetTracker[월],"5월",BudgetTracker[행사],"&lt;&gt;공휴일",BudgetTracker[행사],"&lt;&gt;생일")</f>
        <v>0</v>
      </c>
      <c r="H6" s="19">
        <f>SUMIFS(BudgetTracker[금액
지출],BudgetTracker[월],"5월")</f>
        <v>0</v>
      </c>
      <c r="I6" s="19"/>
      <c r="J6" s="19"/>
    </row>
    <row r="7" spans="1:10">
      <c r="A7" t="s">
        <v>55</v>
      </c>
      <c r="C7" t="s">
        <v>27</v>
      </c>
      <c r="D7" t="s">
        <v>27</v>
      </c>
      <c r="E7" s="19">
        <f>SUMIFS(BudgetTracker[금액
예산],BudgetTracker[월],"6월",BudgetTracker[행사],"생일")</f>
        <v>50</v>
      </c>
      <c r="F7" s="19">
        <f>SUMIFS(BudgetTracker[금액
예산],BudgetTracker[월],"6월",BudgetTracker[행사],"공휴일")</f>
        <v>0</v>
      </c>
      <c r="G7" s="19">
        <f>SUMIFS(BudgetTracker[금액
예산],BudgetTracker[월],"6월",BudgetTracker[행사],"&lt;&gt;공휴일",BudgetTracker[행사],"&lt;&gt;생일")</f>
        <v>100</v>
      </c>
      <c r="H7" s="19">
        <f>SUMIFS(BudgetTracker[금액
지출],BudgetTracker[월],"6월")</f>
        <v>180</v>
      </c>
      <c r="I7" s="19"/>
      <c r="J7" s="19"/>
    </row>
    <row r="8" spans="1:10">
      <c r="A8" t="s">
        <v>56</v>
      </c>
      <c r="C8" t="s">
        <v>29</v>
      </c>
      <c r="D8" t="s">
        <v>29</v>
      </c>
      <c r="E8" s="19">
        <f>SUMIFS(BudgetTracker[금액
예산],BudgetTracker[월],"7월",BudgetTracker[행사],"생일")</f>
        <v>0</v>
      </c>
      <c r="F8" s="19">
        <f>SUMIFS(BudgetTracker[금액
예산],BudgetTracker[월],"7월",BudgetTracker[행사],"공휴일")</f>
        <v>50</v>
      </c>
      <c r="G8" s="19">
        <f>SUMIFS(BudgetTracker[금액
예산],BudgetTracker[월],"7월",BudgetTracker[행사],"&lt;&gt;공휴일",BudgetTracker[행사],"&lt;&gt;생일")</f>
        <v>0</v>
      </c>
      <c r="H8" s="19">
        <f>SUMIFS(BudgetTracker[금액
지출],BudgetTracker[월],"7월")</f>
        <v>70</v>
      </c>
      <c r="I8" s="19"/>
      <c r="J8" s="19"/>
    </row>
    <row r="9" spans="1:10">
      <c r="A9" t="s">
        <v>57</v>
      </c>
      <c r="C9" t="s">
        <v>62</v>
      </c>
      <c r="D9" t="s">
        <v>62</v>
      </c>
      <c r="E9" s="19">
        <f>SUMIFS(BudgetTracker[금액
예산],BudgetTracker[월],"8월",BudgetTracker[행사],"생일")</f>
        <v>0</v>
      </c>
      <c r="F9" s="19">
        <f>SUMIFS(BudgetTracker[금액
예산],BudgetTracker[월],"8월",BudgetTracker[행사],"공휴일")</f>
        <v>0</v>
      </c>
      <c r="G9" s="19">
        <f>SUMIFS(BudgetTracker[금액
예산],BudgetTracker[월],"8월",BudgetTracker[행사],"&lt;&gt;공휴일",BudgetTracker[행사],"&lt;&gt;생일")</f>
        <v>0</v>
      </c>
      <c r="H9" s="19">
        <f>SUMIFS(BudgetTracker[금액
지출],BudgetTracker[월],"8월")</f>
        <v>0</v>
      </c>
      <c r="I9" s="19"/>
      <c r="J9" s="19"/>
    </row>
    <row r="10" spans="1:10">
      <c r="C10" t="s">
        <v>63</v>
      </c>
      <c r="D10" t="s">
        <v>63</v>
      </c>
      <c r="E10" s="19">
        <f>SUMIFS(BudgetTracker[금액
예산],BudgetTracker[월],"9월",BudgetTracker[행사],"생일")</f>
        <v>0</v>
      </c>
      <c r="F10" s="19">
        <f>SUMIFS(BudgetTracker[금액
예산],BudgetTracker[월],"9월",BudgetTracker[행사],"공휴일")</f>
        <v>0</v>
      </c>
      <c r="G10" s="19">
        <f>SUMIFS(BudgetTracker[금액
예산],BudgetTracker[월],"9월",BudgetTracker[행사],"&lt;&gt;공휴일",BudgetTracker[행사],"&lt;&gt;생일")</f>
        <v>0</v>
      </c>
      <c r="H10" s="19">
        <f>SUMIFS(BudgetTracker[금액
지출],BudgetTracker[월],"9월")</f>
        <v>0</v>
      </c>
      <c r="I10" s="19"/>
      <c r="J10" s="19"/>
    </row>
    <row r="11" spans="1:10">
      <c r="C11" t="s">
        <v>64</v>
      </c>
      <c r="D11" t="s">
        <v>64</v>
      </c>
      <c r="E11" s="19">
        <f>SUMIFS(BudgetTracker[금액
예산],BudgetTracker[월],"10월",BudgetTracker[행사],"생일")</f>
        <v>0</v>
      </c>
      <c r="F11" s="19">
        <f>SUMIFS(BudgetTracker[금액
예산],BudgetTracker[월],"10월",BudgetTracker[행사],"공휴일")</f>
        <v>0</v>
      </c>
      <c r="G11" s="19">
        <f>SUMIFS(BudgetTracker[금액
예산],BudgetTracker[월],"10월",BudgetTracker[행사],"&lt;&gt;공휴일",BudgetTracker[행사],"&lt;&gt;생일")</f>
        <v>0</v>
      </c>
      <c r="H11" s="19">
        <f>SUMIFS(BudgetTracker[금액
지출],BudgetTracker[월],"10월")</f>
        <v>0</v>
      </c>
      <c r="I11" s="19"/>
      <c r="J11" s="19"/>
    </row>
    <row r="12" spans="1:10">
      <c r="C12" t="s">
        <v>65</v>
      </c>
      <c r="D12" t="s">
        <v>65</v>
      </c>
      <c r="E12" s="19">
        <f>SUMIFS(BudgetTracker[금액
예산],BudgetTracker[월],"11월",BudgetTracker[행사],"생일")</f>
        <v>0</v>
      </c>
      <c r="F12" s="19">
        <f>SUMIFS(BudgetTracker[금액
예산],BudgetTracker[월],"11월",BudgetTracker[행사],"공휴일")</f>
        <v>0</v>
      </c>
      <c r="G12" s="19">
        <f>SUMIFS(BudgetTracker[금액
예산],BudgetTracker[월],"11월",BudgetTracker[행사],"&lt;&gt;공휴일",BudgetTracker[행사],"&lt;&gt;생일")</f>
        <v>0</v>
      </c>
      <c r="H12" s="19">
        <f>SUMIFS(BudgetTracker[금액
지출],BudgetTracker[월],"11월")</f>
        <v>0</v>
      </c>
      <c r="I12" s="19"/>
      <c r="J12" s="19"/>
    </row>
    <row r="13" spans="1:10">
      <c r="C13" t="s">
        <v>66</v>
      </c>
      <c r="D13" t="s">
        <v>66</v>
      </c>
      <c r="E13" s="19">
        <f>SUMIFS(BudgetTracker[금액
예산],BudgetTracker[월],"12월",BudgetTracker[행사],"생일")</f>
        <v>0</v>
      </c>
      <c r="F13" s="19">
        <f>SUMIFS(BudgetTracker[금액
예산],BudgetTracker[월],"12월",BudgetTracker[행사],"공휴일")</f>
        <v>0</v>
      </c>
      <c r="G13" s="19">
        <f>SUMIFS(BudgetTracker[금액
예산],BudgetTracker[월],"12월",BudgetTracker[행사],"&lt;&gt;공휴일",BudgetTracker[행사],"&lt;&gt;생일")</f>
        <v>0</v>
      </c>
      <c r="H13" s="19">
        <f>SUMIFS(BudgetTracker[금액
지출],BudgetTracker[월],"12월")</f>
        <v>0</v>
      </c>
      <c r="I13" s="19"/>
      <c r="J13" s="19"/>
    </row>
  </sheetData>
  <phoneticPr fontId="27" type="noConversion"/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TM16400948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ap:HeadingPairs>
  <ap:TitlesOfParts>
    <vt:vector baseType="lpstr" size="4">
      <vt:lpstr>시작</vt:lpstr>
      <vt:lpstr>선물 예산 및 추적기</vt:lpstr>
      <vt:lpstr>데이터</vt:lpstr>
      <vt:lpstr>'선물 예산 및 추적기'!Print_Titles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2018-06-21T11:31:46Z</dcterms:created>
  <dcterms:modified xsi:type="dcterms:W3CDTF">2021-09-15T02:58:44Z</dcterms:modified>
</cp:coreProperties>
</file>