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template.main+xml"/>
  <Override PartName="/xl/slicerCaches/slicerCache1.xml" ContentType="application/vnd.ms-excel.slicerCache+xml"/>
  <Override PartName="/xl/sharedStrings.xml" ContentType="application/vnd.openxmlformats-officedocument.spreadsheetml.sharedStrings+xml"/>
  <Override PartName="/xl/worksheets/sheet31.xml" ContentType="application/vnd.openxmlformats-officedocument.spreadsheetml.worksheet+xml"/>
  <Override PartName="/xl/tables/table31.xml" ContentType="application/vnd.openxmlformats-officedocument.spreadsheetml.table+xml"/>
  <Override PartName="/xl/tables/table22.xml" ContentType="application/vnd.openxmlformats-officedocument.spreadsheetml.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drawings/drawing11.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tables/table13.xml" ContentType="application/vnd.openxmlformats-officedocument.spreadsheetml.table+xml"/>
  <Override PartName="/xl/ctrlProps/ctrlProp2.xml" ContentType="application/vnd.ms-excel.controlproperties+xml"/>
  <Override PartName="/xl/ctrlProps/ctrlProp12.xml" ContentType="application/vnd.ms-excel.controlproperties+xml"/>
  <Override PartName="/customXml/item22.xml" ContentType="application/xml"/>
  <Override PartName="/customXml/itemProps22.xml" ContentType="application/vnd.openxmlformats-officedocument.customXmlProperties+xml"/>
  <Override PartName="/xl/worksheets/sheet13.xml" ContentType="application/vnd.openxmlformats-officedocument.spreadsheetml.worksheet+xml"/>
  <Override PartName="/xl/worksheets/sheet64.xml" ContentType="application/vnd.openxmlformats-officedocument.spreadsheetml.worksheet+xml"/>
  <Override PartName="/xl/pivotTables/pivotTable2.xml" ContentType="application/vnd.openxmlformats-officedocument.spreadsheetml.pivotTable+xml"/>
  <Override PartName="/xl/theme/theme11.xml" ContentType="application/vnd.openxmlformats-officedocument.theme+xml"/>
  <Override PartName="/xl/worksheets/sheet55.xml" ContentType="application/vnd.openxmlformats-officedocument.spreadsheetml.worksheet+xml"/>
  <Override PartName="/xl/tables/table44.xml" ContentType="application/vnd.openxmlformats-officedocument.spreadsheetml.table+xml"/>
  <Override PartName="/customXml/item13.xml" ContentType="application/xml"/>
  <Override PartName="/customXml/itemProps13.xml" ContentType="application/vnd.openxmlformats-officedocument.customXmlProperties+xml"/>
  <Override PartName="/xl/timelineCaches/timelineCache1.xml" ContentType="application/vnd.ms-excel.timelineCache+xml"/>
  <Override PartName="/xl/worksheets/sheet46.xml" ContentType="application/vnd.openxmlformats-officedocument.spreadsheetml.worksheet+xml"/>
  <Override PartName="/xl/drawings/drawing22.xml" ContentType="application/vnd.openxmlformats-officedocument.drawing+xml"/>
  <Override PartName="/xl/charts/chart33.xml" ContentType="application/vnd.openxmlformats-officedocument.drawingml.chart+xml"/>
  <Override PartName="/xl/charts/colors33.xml" ContentType="application/vnd.ms-office.chartcolorstyle+xml"/>
  <Override PartName="/xl/charts/style33.xml" ContentType="application/vnd.ms-office.chartstyle+xml"/>
  <Override PartName="/xl/pivotTables/pivotTable12.xml" ContentType="application/vnd.openxmlformats-officedocument.spreadsheetml.pivotTable+xml"/>
  <Override PartName="/xl/timelines/timeline1.xml" ContentType="application/vnd.ms-excel.timeline+xml"/>
  <Override PartName="/xl/slicers/slicer1.xml" ContentType="application/vnd.ms-excel.slicer+xml"/>
  <Override PartName="/xl/slicerCaches/slicerCache22.xml" ContentType="application/vnd.ms-excel.slicerCach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3"/>
  <workbookPr filterPrivacy="1" codeName="ThisWorkbook" hidePivotFieldList="1" refreshAllConnections="1"/>
  <xr:revisionPtr revIDLastSave="0" documentId="13_ncr:1_{5757CB1A-3D10-43BC-A7D1-448F77AEDC2B}" xr6:coauthVersionLast="47" xr6:coauthVersionMax="47" xr10:uidLastSave="{00000000-0000-0000-0000-000000000000}"/>
  <bookViews>
    <workbookView xWindow="-120" yWindow="-120" windowWidth="29040" windowHeight="17640" tabRatio="580" activeTab="1" xr2:uid="{00000000-000D-0000-FFFF-FFFF00000000}"/>
  </bookViews>
  <sheets>
    <sheet name="開始" sheetId="7" r:id="rId1"/>
    <sheet name="ダッシュボード" sheetId="1" r:id="rId2"/>
    <sheet name="支出と収入" sheetId="4" r:id="rId3"/>
    <sheet name="収支レポート" sheetId="3" r:id="rId4"/>
    <sheet name="データ リスト" sheetId="2" r:id="rId5"/>
    <sheet name="カテゴリ ピボットテーブル" sheetId="6" state="hidden" r:id="rId6"/>
  </sheets>
  <definedNames>
    <definedName name="AnnualExpendituresTotals">IFERROR(SUM(IF(YEAR(Expenditures[日付])=YearNumber,Expenditures[金額])),0)</definedName>
    <definedName name="AnnualIncomeTotals">IFERROR(SUM(IF(YEAR(収入[日付])=YearNumber,収入[金額])),0)</definedName>
    <definedName name="DateMonthEnd">DATE(YearNumber,MonthNumber,DaysInMonth)</definedName>
    <definedName name="DateMonthMiddle">DATE(YearNumber,MonthNumber,14)</definedName>
    <definedName name="DateMonthStart">DATE(YearNumber,MonthNumber,1)</definedName>
    <definedName name="DaysInMonth">DAY(DATE(ダッシュボード!$I$2,ダッシュボード!$C$2+1,1)-1)</definedName>
    <definedName name="DtEnd">DATE(YearNumber,MONTH(1&amp;LEFT(ダッシュボード!A$8,3))+1,1)-1</definedName>
    <definedName name="DtMiddle">DATE(YearNumber,MONTH(1&amp;LEFT(ダッシュボード!A$8,3)),15)</definedName>
    <definedName name="DtStart">DATE(YearNumber,MONTH(1&amp;LEFT(ダッシュボード!A$8,3)),1)</definedName>
    <definedName name="LeftCol">MATCH(Expenditures[[#This Row],[カテゴリ]],カテゴリ,0)</definedName>
    <definedName name="LookUpList">CHOOSE(MATCH(Expenditures[[#This Row],[カテゴリ]],CategoryInfo[#Headers],0), OFFSET(CategoryInfo[[#All],[家計]],1,0,COUNTA(CategoryInfo[[#All],[家計]])-1,1),OFFSET(CategoryInfo[[#All],[娯楽]],1,0,COUNTA(CategoryInfo[[#All],[娯楽]])-1,1),OFFSET(CategoryInfo[[#All],[食費]],1,0,COUNTA(CategoryInfo[[#All],[食費]])-1,1),OFFSET(CategoryInfo[[#All],[ギフト/寄付]],1,0,COUNTA(CategoryInfo[[#All],[ギフト/寄付]])-1,1),OFFSET(CategoryInfo[[#All],[子供]],1,0,COUNTA(CategoryInfo[[#All],[子供]])-1,1),OFFSET(CategoryInfo[[#All],[投資口座]],1,0,COUNTA(CategoryInfo[[#All],[投資口座]])-1,1),OFFSET(CategoryInfo[[#All],[医療]],1,0,COUNTA(CategoryInfo[[#All],[医療]])-1,1),OFFSET(CategoryInfo[[#All],[その他]],1,0,COUNTA(CategoryInfo[[#All],[その他]])-1,1),OFFSET(CategoryInfo[[#All],[私用]],1,0,COUNTA(CategoryInfo[[#All],[私用]])-1,1),OFFSET(CategoryInfo[[#All],[ペット費用]],1,0,COUNTA(CategoryInfo[[#All],[ペット費用]])-1,1),OFFSET(CategoryInfo[[#All],[税金/法的費用]],1,0,COUNTA(CategoryInfo[[#All],[税金/法的費用]])-1,1),OFFSET(CategoryInfo[[#All],[交通費]],1,0,COUNTA(CategoryInfo[[#All],[交通費]])-1,1))</definedName>
    <definedName name="MonthChoices">ダッシュボード!$B$2</definedName>
    <definedName name="MonthlyExpendituresTotals">SUMIFS(Expenditures[金額],Expenditures[日付],"&lt;="&amp;DateMonthEnd,Expenditures[日付],"&gt;="&amp;DateMonthStart)</definedName>
    <definedName name="MonthlyIncomeTotals">SUMIFS(収入[金額],収入[日付],"&lt;="&amp;DateMonthEnd,収入[日付],"&gt;="&amp;DateMonthStart)</definedName>
    <definedName name="MonthNumber">ダッシュボード!$C$2</definedName>
    <definedName name="NativeTimeline_日付">#N/A</definedName>
    <definedName name="_xlnm.Print_Titles" localSheetId="4">'データ リスト'!$3:$3</definedName>
    <definedName name="_xlnm.Print_Titles" localSheetId="2">支出と収入!$2:$3</definedName>
    <definedName name="Semi_Monthly_Home_Budget_Title">ダッシュボード!$B$1</definedName>
    <definedName name="YearNumber">ダッシュボード!$I$2</definedName>
    <definedName name="カテゴリ">CategoryInfo[#Headers]</definedName>
    <definedName name="スライサー_カテゴリ">#N/A</definedName>
    <definedName name="スライサー_内容">#N/A</definedName>
  </definedNames>
  <calcPr calcId="191029"/>
  <pivotCaches>
    <pivotCache cacheId="5"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0"/>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 i="1" l="1"/>
  <c r="B9" i="4"/>
  <c r="B10" i="4"/>
  <c r="B11" i="4"/>
  <c r="B12" i="4"/>
  <c r="B13" i="4"/>
  <c r="F6" i="4"/>
  <c r="F7" i="4"/>
  <c r="F8" i="4"/>
  <c r="F9" i="4"/>
  <c r="F10" i="4"/>
  <c r="F11" i="4"/>
  <c r="F12" i="4"/>
  <c r="F13" i="4"/>
  <c r="F14" i="4"/>
  <c r="F15" i="4"/>
  <c r="F17" i="4"/>
  <c r="F18" i="4"/>
  <c r="F20" i="4"/>
  <c r="F21" i="4"/>
  <c r="F23" i="4"/>
  <c r="F24" i="4"/>
  <c r="F25" i="4"/>
  <c r="F26" i="4"/>
  <c r="F27" i="4"/>
  <c r="F28" i="4"/>
  <c r="F29" i="4"/>
  <c r="F30" i="4"/>
  <c r="F31" i="4"/>
  <c r="F32" i="4"/>
  <c r="F33" i="4"/>
  <c r="F34" i="4"/>
  <c r="F35" i="4"/>
  <c r="F36" i="4"/>
  <c r="F4" i="4" l="1"/>
  <c r="F5" i="4"/>
  <c r="F16" i="4"/>
  <c r="F19" i="4"/>
  <c r="F22" i="4"/>
  <c r="B4" i="4"/>
  <c r="B5" i="4"/>
  <c r="B6" i="4"/>
  <c r="B7" i="4"/>
  <c r="B8" i="4"/>
  <c r="B2" i="1"/>
  <c r="B1" i="2"/>
  <c r="B1" i="3"/>
  <c r="B1" i="4"/>
  <c r="C12" i="1" l="1"/>
  <c r="K9" i="1"/>
  <c r="J11" i="1"/>
  <c r="F9" i="1"/>
  <c r="D10" i="1"/>
  <c r="D12" i="1"/>
  <c r="F11" i="1"/>
  <c r="I10" i="1"/>
  <c r="N12" i="1"/>
  <c r="D5" i="1"/>
  <c r="G9" i="1"/>
  <c r="J10" i="1"/>
  <c r="D11" i="1"/>
  <c r="E12" i="1"/>
  <c r="E11" i="1"/>
  <c r="J9" i="1"/>
  <c r="H10" i="1"/>
  <c r="I12" i="1"/>
  <c r="L12" i="1"/>
  <c r="L4" i="1"/>
  <c r="H11" i="1"/>
  <c r="I11" i="1"/>
  <c r="N11" i="1"/>
  <c r="D9" i="1"/>
  <c r="N10" i="1"/>
  <c r="H9" i="1"/>
  <c r="I9" i="1"/>
  <c r="N9" i="1"/>
  <c r="L10" i="1"/>
  <c r="G10" i="1"/>
  <c r="K12" i="1"/>
  <c r="M12" i="1"/>
  <c r="F12" i="1"/>
  <c r="L5" i="1"/>
  <c r="L11" i="1"/>
  <c r="M11" i="1"/>
  <c r="C11" i="1"/>
  <c r="D4" i="1"/>
  <c r="E9" i="1"/>
  <c r="M10" i="1"/>
  <c r="C10" i="1"/>
  <c r="C9" i="1"/>
  <c r="L9" i="1"/>
  <c r="M9" i="1"/>
  <c r="K10" i="1"/>
  <c r="E10" i="1"/>
  <c r="F10" i="1"/>
  <c r="H12" i="1"/>
  <c r="G12" i="1"/>
  <c r="J12" i="1"/>
  <c r="K11" i="1"/>
  <c r="G11" i="1"/>
</calcChain>
</file>

<file path=xl/sharedStrings.xml><?xml version="1.0" encoding="utf-8"?>
<sst xmlns="http://schemas.openxmlformats.org/spreadsheetml/2006/main" count="246" uniqueCount="128">
  <si>
    <t>テンプレートについて</t>
  </si>
  <si>
    <t>このテンプレートを使用して、半月ごとの家計を作成します。</t>
  </si>
  <si>
    <t>[ダッシュボード] ワークシートには、月間および年間合計のグラフと、2 週間ごとの収入と支出のテーブルが含まれています。</t>
  </si>
  <si>
    <t>[データ リスト] ワークシートにカテゴリを入力し、[収入と支出] ワークシートに値を入力します。</t>
  </si>
  <si>
    <t>[予算レポート] ワークシートでピボットテーブルを更新します。</t>
  </si>
  <si>
    <t>注:</t>
  </si>
  <si>
    <t xml:space="preserve">すべてのワークシートの列 A に追加の手順が記載されています。このテキストは意図的に非表示になっています。テキストを削除するには、列 A を選択し、[削除] を選択します。 </t>
  </si>
  <si>
    <t>テーブルの詳細については、テーブル内で Shift キーを押しながら F10 キーを押して、[テーブル] オプション、[代替テキスト] の順に選択します。ピボットテーブルの場合は、テーブル内で Shift キーを押しながら F10 キーを押して、[ピボットテーブル オプション]、[代替テキスト] タブの順に選択します。</t>
  </si>
  <si>
    <t>このワークシートでは、月間および年間の合計と、2 週間ごとの収入と支出に関するダッシュボードを作成します。このワークシートの使用方法に関する役に立つ指示がこの列のセルに表示されます。このブックのタイトルは右のセルに、ワークシートのタイトルはセル O1 に表示されます。</t>
  </si>
  <si>
    <t>セル C2 のスライダーを選択して右のセルの月を変更し、セル I2 の年を変更するにはセル J2 のスライダーを選択します。</t>
  </si>
  <si>
    <t>月の合計ラベルは右のセルに、年間の合計ラベルはセル I3 に表示されます。</t>
  </si>
  <si>
    <t>月別収入の合計と月別支出の合計を比較した棒グラフはセル C4 に表示され、年間収入の合計と年間支出の合計を比較した棒グラフはセル J4 に表示されます。次の指示はセル A8 に表示されます。</t>
  </si>
  <si>
    <t>右のセルから始まるダッシュボード テーブルは自動更新されます。</t>
  </si>
  <si>
    <t>半月ごとの家計</t>
  </si>
  <si>
    <t>月の合計</t>
  </si>
  <si>
    <t>収入</t>
  </si>
  <si>
    <t>支出</t>
  </si>
  <si>
    <t>カテゴリ</t>
  </si>
  <si>
    <t>1 日から 15 日の収入</t>
  </si>
  <si>
    <t>16 日から月末の収入</t>
  </si>
  <si>
    <t>1 日から 15 日の支出</t>
  </si>
  <si>
    <t>16 日から月末の支出</t>
  </si>
  <si>
    <t>1 月</t>
  </si>
  <si>
    <t>2 月</t>
  </si>
  <si>
    <t>3 月</t>
  </si>
  <si>
    <t>4 月</t>
  </si>
  <si>
    <t>5 月</t>
  </si>
  <si>
    <t>6 月</t>
  </si>
  <si>
    <t>年間合計</t>
  </si>
  <si>
    <t>7 月</t>
  </si>
  <si>
    <t>8 月</t>
  </si>
  <si>
    <t>9 月</t>
  </si>
  <si>
    <t>10 月</t>
  </si>
  <si>
    <t>11 月</t>
  </si>
  <si>
    <t>12 月</t>
  </si>
  <si>
    <t>ダッシュボード</t>
  </si>
  <si>
    <t>スパークライン</t>
  </si>
  <si>
    <t>このワークシートで収入と支出のリストを作成します。このワークシートの使用方法に関する役に立つ指示がこの列のセルに表示されます。ブックのタイトルが右のセルに、ワークシートのタイトルがセル H1 に表示されます。</t>
  </si>
  <si>
    <t>収入ラベルが右のセルに、支出ラベルがセル F2 に表示されます。</t>
  </si>
  <si>
    <t>右のセルから始まる収入テーブルと、セル F3 から始まる支出テーブルに詳細を入力します。</t>
  </si>
  <si>
    <t>日付</t>
  </si>
  <si>
    <t>内容</t>
  </si>
  <si>
    <t>ボーナス</t>
  </si>
  <si>
    <t>David の給与</t>
  </si>
  <si>
    <t>Pat の給与</t>
  </si>
  <si>
    <t>金額</t>
  </si>
  <si>
    <t>医療</t>
  </si>
  <si>
    <t>家計</t>
  </si>
  <si>
    <t>娯楽</t>
  </si>
  <si>
    <t>食費</t>
  </si>
  <si>
    <t>食料品</t>
  </si>
  <si>
    <t>子供</t>
  </si>
  <si>
    <t>投資口座</t>
  </si>
  <si>
    <t>私用</t>
  </si>
  <si>
    <t>ペット費用</t>
  </si>
  <si>
    <t>交通費</t>
  </si>
  <si>
    <t>収入と支出</t>
  </si>
  <si>
    <t>保険料</t>
  </si>
  <si>
    <t>住宅ローン</t>
  </si>
  <si>
    <t>電気</t>
  </si>
  <si>
    <t>上下水道</t>
  </si>
  <si>
    <t>廃棄物</t>
  </si>
  <si>
    <t>携帯電話</t>
  </si>
  <si>
    <t>映画</t>
  </si>
  <si>
    <t>外食</t>
  </si>
  <si>
    <t>昼食代</t>
  </si>
  <si>
    <t>貯蓄</t>
  </si>
  <si>
    <t>健康/フィットネス クラブ</t>
  </si>
  <si>
    <t>グルーミング代</t>
  </si>
  <si>
    <t>その他</t>
  </si>
  <si>
    <t xml:space="preserve">車 1 の支払い </t>
  </si>
  <si>
    <t xml:space="preserve">車 2 の支払い </t>
  </si>
  <si>
    <t>自動車保険</t>
  </si>
  <si>
    <t>ガソリン代</t>
  </si>
  <si>
    <t>このワークシートで予算レポートを作成します。このワークシートの使用方法に関する役に立つ指示がこの列のセルに表示されます。ブックのタイトルが右のセルに、ワークシートのタイトルがセル F1 に表示されます。</t>
  </si>
  <si>
    <t>年、四半期、月、または日を選択し、右のセルのスライダーを使用して、選択した期間の支出ピボットテーブルを取得します。ピボットテーブルのデータをフィルター処理するカテゴリ スライサーがセル E2 に、説明のスライサーがセル F2 にあります。</t>
  </si>
  <si>
    <t>ヒントは、右のセルに表示されます。</t>
  </si>
  <si>
    <t>支出ラベルは右のセルに表示されます。</t>
  </si>
  <si>
    <t>支出を示すピボットテーブルは右のセルから始まります。カテゴリ合計ラベルはセル D4 に表示されます。</t>
  </si>
  <si>
    <t>各カテゴリ合計を比較した円グラフがセル D6 に表示されます。</t>
  </si>
  <si>
    <t>フィルターするタイムラインは、このセル内に表示されます。</t>
  </si>
  <si>
    <t>カテゴリに基づいてピボットテーブルのデータをフィルター処理するスライサーがこのセルにあります。</t>
  </si>
  <si>
    <t>[内容] に基づいてピボットテーブルのデータをフィルター処理するスライサーがこのセルにあります。</t>
  </si>
  <si>
    <t>このワークシートに入力したカテゴリ データが、[支出と収入] ワークシートの [支出] テーブルのドロップダウン リストに表示されます。各カテゴリの下にあるカテゴリ名や説明を変更すると、リストが更新されます。このワークシートの使用方法に関する役に立つ指示がこの列のセルに表示されます。ブックのタイトルが右のセルに、ワークシートのタイトルがセル M1 に表示されます。</t>
  </si>
  <si>
    <t>右のセルから始まるテーブルの各カテゴリの下に、カテゴリ名または説明を入力するか、変更します。</t>
  </si>
  <si>
    <t>ビデオ/映画</t>
  </si>
  <si>
    <t>音楽</t>
  </si>
  <si>
    <t>コンサート/映画館</t>
  </si>
  <si>
    <t>スポーツ イベント</t>
  </si>
  <si>
    <t>ギフト/寄付</t>
  </si>
  <si>
    <t>募金/寄付 1</t>
  </si>
  <si>
    <t>募金/寄付 2</t>
  </si>
  <si>
    <t>募金/寄付 3</t>
  </si>
  <si>
    <t>ギフト</t>
  </si>
  <si>
    <t>衣服</t>
  </si>
  <si>
    <t>玩具/ゲーム</t>
  </si>
  <si>
    <t>会費/手数料</t>
  </si>
  <si>
    <t>学校用品</t>
  </si>
  <si>
    <t>IRA</t>
  </si>
  <si>
    <t>小切手</t>
  </si>
  <si>
    <t>退職</t>
  </si>
  <si>
    <t>医師/診療所</t>
  </si>
  <si>
    <t>組織の会費</t>
  </si>
  <si>
    <t>衣料品</t>
  </si>
  <si>
    <t>整髪/爪</t>
  </si>
  <si>
    <t>ドライ クリーニング</t>
  </si>
  <si>
    <t>買い物</t>
  </si>
  <si>
    <t>消耗品</t>
  </si>
  <si>
    <t>税金/法的費用</t>
  </si>
  <si>
    <t>国税</t>
  </si>
  <si>
    <t>都道府県</t>
  </si>
  <si>
    <t>市町村</t>
  </si>
  <si>
    <t>弁護士</t>
  </si>
  <si>
    <t>データ リスト</t>
  </si>
  <si>
    <t>ライセンス/登録</t>
  </si>
  <si>
    <t xml:space="preserve">このピボットテーブルは、予算レポートにあるカテゴリ合計ピボットグラフのデータ ソースです。 </t>
  </si>
  <si>
    <t>カテゴリ ピボット</t>
  </si>
  <si>
    <r>
      <rPr>
        <b/>
        <sz val="11"/>
        <color theme="1"/>
        <rFont val="Meiryo UI"/>
        <family val="3"/>
        <charset val="128"/>
      </rPr>
      <t xml:space="preserve">設定 </t>
    </r>
    <r>
      <rPr>
        <sz val="11"/>
        <color theme="1"/>
        <rFont val="Meiryo UI"/>
        <family val="3"/>
        <charset val="128"/>
      </rPr>
      <t xml:space="preserve">        次のカテゴリ データは、[支出と収入] シートの [支出] テーブルのドロップダウン リストに表示されます。各カテゴリの下でカテゴリ名や説明を変更すると、リストが更新されます。</t>
    </r>
  </si>
  <si>
    <t>行ラベル</t>
  </si>
  <si>
    <t>総計</t>
  </si>
  <si>
    <t>合計 / 金額</t>
  </si>
  <si>
    <r>
      <t xml:space="preserve">支出ピボットテーブル内で </t>
    </r>
    <r>
      <rPr>
        <b/>
        <sz val="11"/>
        <color theme="1" tint="0.34998626667073579"/>
        <rFont val="Meiryo UI"/>
        <family val="3"/>
        <charset val="128"/>
      </rPr>
      <t>Shift + F10</t>
    </r>
    <r>
      <rPr>
        <sz val="11"/>
        <color theme="1" tint="0.34998626667073579"/>
        <rFont val="Meiryo UI"/>
        <family val="3"/>
        <charset val="128"/>
      </rPr>
      <t xml:space="preserve"> キーを押し、</t>
    </r>
    <r>
      <rPr>
        <b/>
        <sz val="11"/>
        <color theme="1" tint="0.34998626667073579"/>
        <rFont val="Meiryo UI"/>
        <family val="3"/>
        <charset val="128"/>
      </rPr>
      <t xml:space="preserve">[更新] </t>
    </r>
    <r>
      <rPr>
        <sz val="11"/>
        <color theme="1" tint="0.34998626667073579"/>
        <rFont val="Meiryo UI"/>
        <family val="3"/>
        <charset val="128"/>
      </rPr>
      <t>を選択してこのシートのデータを更新するか、</t>
    </r>
    <r>
      <rPr>
        <b/>
        <sz val="11"/>
        <color theme="1" tint="0.34998626667073579"/>
        <rFont val="Meiryo UI"/>
        <family val="3"/>
        <charset val="128"/>
      </rPr>
      <t>[分析] タブ</t>
    </r>
    <r>
      <rPr>
        <sz val="11"/>
        <color theme="1" tint="0.34998626667073579"/>
        <rFont val="Meiryo UI"/>
        <family val="3"/>
        <charset val="128"/>
      </rPr>
      <t>の</t>
    </r>
    <r>
      <rPr>
        <b/>
        <sz val="11"/>
        <color theme="1" tint="0.34998626667073579"/>
        <rFont val="Meiryo UI"/>
        <family val="3"/>
        <charset val="128"/>
      </rPr>
      <t xml:space="preserve"> [更新] </t>
    </r>
    <r>
      <rPr>
        <sz val="11"/>
        <color theme="1" tint="0.34998626667073579"/>
        <rFont val="Meiryo UI"/>
        <family val="3"/>
        <charset val="128"/>
      </rPr>
      <t>を選択してください。</t>
    </r>
  </si>
  <si>
    <t>カテゴリの合計</t>
    <phoneticPr fontId="4"/>
  </si>
  <si>
    <t>食費</t>
    <phoneticPr fontId="15"/>
  </si>
  <si>
    <t>その他</t>
    <phoneticPr fontId="15"/>
  </si>
  <si>
    <t>ガソリン代</t>
    <phoneticPr fontId="15"/>
  </si>
  <si>
    <t xml:space="preserve">合計 / 金額                </t>
  </si>
  <si>
    <t>収支レポート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</si>
</sst>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quot;¥&quot;#,##0;&quot;¥&quot;\-#,##0"/>
    <numFmt numFmtId="6" formatCode="&quot;¥&quot;#,##0;[Red]&quot;¥&quot;\-#,##0"/>
    <numFmt numFmtId="7" formatCode="&quot;¥&quot;#,##0.00;&quot;¥&quot;\-#,##0.00"/>
    <numFmt numFmtId="42" formatCode="_ &quot;¥&quot;* #,##0_ ;_ &quot;¥&quot;* \-#,##0_ ;_ &quot;¥&quot;* &quot;-&quot;_ ;_ @_ "/>
    <numFmt numFmtId="44" formatCode="_ &quot;¥&quot;* #,##0.00_ ;_ &quot;¥&quot;* \-#,##0.00_ ;_ &quot;¥&quot;* &quot;-&quot;??_ ;_ @_ "/>
    <numFmt numFmtId="176" formatCode="_(&quot;$&quot;* #,##0.00_);_(&quot;$&quot;* \(#,##0.00\);_(&quot;$&quot;* &quot;-&quot;??_);_(@_)"/>
    <numFmt numFmtId="177" formatCode="&quot;$&quot;#,##0.00"/>
    <numFmt numFmtId="178" formatCode=";;;"/>
  </numFmts>
  <fonts count="33" x14ac:knownFonts="1">
    <font>
      <sz val="11"/>
      <color theme="1" tint="0.34998626667073579"/>
      <name val="Meiryo UI"/>
      <family val="3"/>
      <charset val="128"/>
    </font>
    <font>
      <b/>
      <sz val="11"/>
      <color theme="3"/>
      <name val="Franklin Gothic Book"/>
      <family val="2"/>
      <scheme val="minor"/>
    </font>
    <font>
      <sz val="11"/>
      <color theme="3"/>
      <name val="Franklin Gothic Book"/>
      <family val="2"/>
      <scheme val="minor"/>
    </font>
    <font>
      <sz val="11"/>
      <color theme="1" tint="0.34998626667073579"/>
      <name val="Franklin Gothic Book"/>
      <family val="2"/>
      <scheme val="minor"/>
    </font>
    <font>
      <sz val="6"/>
      <name val="ＭＳ Ｐゴシック"/>
      <family val="3"/>
      <charset val="128"/>
      <scheme val="minor"/>
    </font>
    <font>
      <sz val="11"/>
      <color theme="3"/>
      <name val="Meiryo UI"/>
      <family val="3"/>
      <charset val="128"/>
    </font>
    <font>
      <sz val="11"/>
      <color theme="1" tint="0.34998626667073579"/>
      <name val="Meiryo UI"/>
      <family val="3"/>
      <charset val="128"/>
    </font>
    <font>
      <sz val="14"/>
      <color theme="0"/>
      <name val="Meiryo UI"/>
      <family val="3"/>
      <charset val="128"/>
    </font>
    <font>
      <sz val="11"/>
      <color rgb="FF9C5700"/>
      <name val="Meiryo UI"/>
      <family val="3"/>
      <charset val="128"/>
    </font>
    <font>
      <sz val="11"/>
      <color rgb="FF9C0006"/>
      <name val="Meiryo UI"/>
      <family val="3"/>
      <charset val="128"/>
    </font>
    <font>
      <b/>
      <sz val="30"/>
      <color theme="3"/>
      <name val="Meiryo UI"/>
      <family val="3"/>
      <charset val="128"/>
    </font>
    <font>
      <b/>
      <sz val="11"/>
      <color theme="1" tint="0.34998626667073579"/>
      <name val="Meiryo UI"/>
      <family val="3"/>
      <charset val="128"/>
    </font>
    <font>
      <b/>
      <sz val="11"/>
      <color theme="3"/>
      <name val="Meiryo UI"/>
      <family val="3"/>
      <charset val="128"/>
    </font>
    <font>
      <b/>
      <sz val="11"/>
      <color theme="1"/>
      <name val="Meiryo UI"/>
      <family val="3"/>
      <charset val="128"/>
    </font>
    <font>
      <sz val="11"/>
      <name val="Meiryo UI"/>
      <family val="3"/>
      <charset val="128"/>
    </font>
    <font>
      <sz val="6"/>
      <name val="Meiryo UI"/>
      <family val="3"/>
      <charset val="128"/>
    </font>
    <font>
      <sz val="11"/>
      <color theme="1"/>
      <name val="Meiryo UI"/>
      <family val="3"/>
      <charset val="128"/>
    </font>
    <font>
      <sz val="11"/>
      <color theme="4"/>
      <name val="Meiryo UI"/>
      <family val="3"/>
      <charset val="128"/>
    </font>
    <font>
      <sz val="11"/>
      <color theme="0"/>
      <name val="Meiryo UI"/>
      <family val="3"/>
      <charset val="128"/>
    </font>
    <font>
      <sz val="11"/>
      <color rgb="FFF7F7F7"/>
      <name val="Meiryo UI"/>
      <family val="3"/>
      <charset val="128"/>
    </font>
    <font>
      <sz val="11"/>
      <color theme="3" tint="0.249977111117893"/>
      <name val="Meiryo UI"/>
      <family val="3"/>
      <charset val="128"/>
    </font>
    <font>
      <sz val="28"/>
      <color theme="3"/>
      <name val="Meiryo UI"/>
      <family val="3"/>
      <charset val="128"/>
    </font>
    <font>
      <sz val="16"/>
      <color theme="4"/>
      <name val="Meiryo UI"/>
      <family val="3"/>
      <charset val="128"/>
    </font>
    <font>
      <sz val="16"/>
      <color theme="0"/>
      <name val="Meiryo UI"/>
      <family val="3"/>
      <charset val="128"/>
    </font>
    <font>
      <b/>
      <sz val="30"/>
      <color theme="3"/>
      <name val="Tw Cen MT"/>
      <family val="2"/>
      <scheme val="major"/>
    </font>
    <font>
      <sz val="11"/>
      <color theme="2"/>
      <name val="Meiryo UI"/>
      <family val="3"/>
      <charset val="128"/>
    </font>
    <font>
      <sz val="30"/>
      <color theme="3"/>
      <name val="Meiryo UI"/>
      <family val="3"/>
      <charset val="128"/>
    </font>
    <font>
      <sz val="11"/>
      <color rgb="FF3F3F76"/>
      <name val="Meiryo UI"/>
      <family val="3"/>
      <charset val="128"/>
    </font>
    <font>
      <b/>
      <sz val="11"/>
      <color rgb="FF3F3F3F"/>
      <name val="Meiryo UI"/>
      <family val="3"/>
      <charset val="128"/>
    </font>
    <font>
      <sz val="11"/>
      <color rgb="FFFF0000"/>
      <name val="Meiryo UI"/>
      <family val="3"/>
      <charset val="128"/>
    </font>
    <font>
      <b/>
      <sz val="11"/>
      <color rgb="FFFA7D00"/>
      <name val="Meiryo UI"/>
      <family val="3"/>
      <charset val="128"/>
    </font>
    <font>
      <sz val="11"/>
      <color rgb="FFFA7D00"/>
      <name val="Meiryo UI"/>
      <family val="3"/>
      <charset val="128"/>
    </font>
    <font>
      <b/>
      <sz val="11"/>
      <color theme="0"/>
      <name val="Meiryo UI"/>
      <family val="3"/>
      <charset val="128"/>
    </font>
  </fonts>
  <fills count="41">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4" tint="0.39994506668294322"/>
        <bgColor indexed="64"/>
      </patternFill>
    </fill>
    <fill>
      <patternFill patternType="solid">
        <fgColor theme="1" tint="0.499984740745262"/>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39997558519241921"/>
        <bgColor indexed="65"/>
      </patternFill>
    </fill>
    <fill>
      <patternFill patternType="solid">
        <fgColor theme="4"/>
        <bgColor indexed="64"/>
      </patternFill>
    </fill>
    <fill>
      <patternFill patternType="solid">
        <fgColor theme="6"/>
        <bgColor indexed="64"/>
      </patternFill>
    </fill>
    <fill>
      <patternFill patternType="solid">
        <fgColor theme="4" tint="0.59999389629810485"/>
        <bgColor indexed="64"/>
      </patternFill>
    </fill>
    <fill>
      <patternFill patternType="solid">
        <fgColor rgb="FFF7F7F7"/>
        <bgColor indexed="64"/>
      </patternFill>
    </fill>
    <fill>
      <patternFill patternType="solid">
        <fgColor rgb="FFF5F5F5"/>
        <bgColor indexed="64"/>
      </patternFill>
    </fill>
    <fill>
      <patternFill patternType="solid">
        <fgColor rgb="FFFEFCF4"/>
        <bgColor indexed="64"/>
      </patternFill>
    </fill>
    <fill>
      <patternFill patternType="solid">
        <fgColor theme="7" tint="-0.499984740745262"/>
        <bgColor indexed="64"/>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theme="4" tint="-0.249977111117893"/>
        <bgColor indexed="64"/>
      </patternFill>
    </fill>
    <fill>
      <patternFill patternType="solid">
        <fgColor rgb="FFECBC1A"/>
        <bgColor indexed="64"/>
      </patternFill>
    </fill>
    <fill>
      <patternFill patternType="solid">
        <fgColor rgb="FFF2F2F2"/>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style="medium">
        <color theme="0"/>
      </right>
      <top/>
      <bottom/>
      <diagonal/>
    </border>
    <border>
      <left/>
      <right/>
      <top/>
      <bottom style="thick">
        <color theme="1" tint="0.499984740745262"/>
      </bottom>
      <diagonal/>
    </border>
    <border>
      <left/>
      <right/>
      <top style="thick">
        <color theme="0"/>
      </top>
      <bottom style="thick">
        <color theme="0"/>
      </bottom>
      <diagonal/>
    </border>
    <border>
      <left/>
      <right/>
      <top/>
      <bottom style="medium">
        <color rgb="FFF5F5F5"/>
      </bottom>
      <diagonal/>
    </border>
    <border>
      <left style="medium">
        <color rgb="FFF5F5F5"/>
      </left>
      <right/>
      <top style="medium">
        <color rgb="FFF5F5F5"/>
      </top>
      <bottom style="medium">
        <color rgb="FFF5F5F5"/>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bottom style="medium">
        <color theme="2"/>
      </bottom>
      <diagonal/>
    </border>
    <border>
      <left/>
      <right style="medium">
        <color theme="2"/>
      </right>
      <top/>
      <bottom style="medium">
        <color theme="2"/>
      </bottom>
      <diagonal/>
    </border>
    <border>
      <left/>
      <right/>
      <top/>
      <bottom style="thick">
        <color theme="0"/>
      </bottom>
      <diagonal/>
    </border>
    <border>
      <left style="medium">
        <color rgb="FFF5F5F5"/>
      </left>
      <right style="medium">
        <color rgb="FFF5F5F5"/>
      </right>
      <top style="medium">
        <color rgb="FFF5F5F5"/>
      </top>
      <bottom style="medium">
        <color rgb="FFF5F5F5"/>
      </bottom>
      <diagonal/>
    </border>
    <border>
      <left/>
      <right style="medium">
        <color rgb="FFF5F5F5"/>
      </right>
      <top style="medium">
        <color rgb="FFF5F5F5"/>
      </top>
      <bottom style="medium">
        <color rgb="FFF5F5F5"/>
      </bottom>
      <diagonal/>
    </border>
    <border>
      <left/>
      <right style="medium">
        <color rgb="FFF5F5F5"/>
      </right>
      <top style="medium">
        <color rgb="FFF5F5F5"/>
      </top>
      <bottom/>
      <diagonal/>
    </border>
    <border>
      <left style="medium">
        <color rgb="FFF5F5F5"/>
      </left>
      <right style="medium">
        <color rgb="FFF5F5F5"/>
      </right>
      <top style="medium">
        <color rgb="FFF5F5F5"/>
      </top>
      <bottom/>
      <diagonal/>
    </border>
    <border>
      <left style="medium">
        <color rgb="FFF5F5F5"/>
      </left>
      <right/>
      <top style="medium">
        <color rgb="FFF5F5F5"/>
      </top>
      <bottom/>
      <diagonal/>
    </border>
    <border>
      <left/>
      <right/>
      <top/>
      <bottom style="medium">
        <color theme="4" tint="0.39997558519241921"/>
      </bottom>
      <diagonal/>
    </border>
    <border>
      <left/>
      <right/>
      <top style="thin">
        <color theme="4"/>
      </top>
      <bottom style="double">
        <color theme="4"/>
      </bottom>
      <diagonal/>
    </border>
    <border>
      <left style="medium">
        <color rgb="FFF7F7F7"/>
      </left>
      <right/>
      <top style="medium">
        <color rgb="FFF7F7F7"/>
      </top>
      <bottom/>
      <diagonal/>
    </border>
    <border>
      <left style="medium">
        <color rgb="FFF7F7F7"/>
      </left>
      <right style="medium">
        <color rgb="FFF7F7F7"/>
      </right>
      <top style="medium">
        <color rgb="FFF7F7F7"/>
      </top>
      <bottom style="medium">
        <color rgb="FFF7F7F7"/>
      </bottom>
      <diagonal/>
    </border>
    <border>
      <left style="medium">
        <color rgb="FFF7F7F7"/>
      </left>
      <right style="medium">
        <color rgb="FFF7F7F7"/>
      </right>
      <top style="medium">
        <color rgb="FFF7F7F7"/>
      </top>
      <bottom/>
      <diagonal/>
    </border>
    <border>
      <left style="medium">
        <color rgb="FFF7F7F7"/>
      </left>
      <right style="medium">
        <color rgb="FFF7F7F7"/>
      </right>
      <top/>
      <bottom/>
      <diagonal/>
    </border>
    <border>
      <left style="medium">
        <color rgb="FFF7F7F7"/>
      </left>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5">
    <xf numFmtId="0" fontId="0" fillId="21" borderId="0">
      <alignment vertical="center"/>
    </xf>
    <xf numFmtId="0" fontId="11" fillId="0" borderId="3" applyNumberFormat="0" applyFill="0" applyProtection="0">
      <alignment horizontal="left" indent="1"/>
    </xf>
    <xf numFmtId="0" fontId="5" fillId="0" borderId="0" applyNumberFormat="0" applyFill="0" applyBorder="0" applyProtection="0">
      <alignment horizontal="left" indent="1"/>
    </xf>
    <xf numFmtId="0" fontId="27" fillId="2" borderId="1" applyNumberFormat="0" applyAlignment="0" applyProtection="0"/>
    <xf numFmtId="0" fontId="10" fillId="19" borderId="4" applyProtection="0">
      <alignment horizontal="left" vertical="center" indent="1"/>
    </xf>
    <xf numFmtId="0" fontId="5" fillId="11" borderId="0">
      <alignment horizontal="right" vertical="center" indent="1"/>
      <protection locked="0"/>
    </xf>
    <xf numFmtId="44" fontId="6" fillId="0" borderId="0" applyFill="0" applyBorder="0" applyAlignment="0" applyProtection="0"/>
    <xf numFmtId="0" fontId="5" fillId="3" borderId="0" applyNumberFormat="0" applyBorder="0" applyProtection="0">
      <alignment horizontal="left" vertical="center" indent="1"/>
    </xf>
    <xf numFmtId="177" fontId="6" fillId="4" borderId="0" applyBorder="0" applyAlignment="0" applyProtection="0"/>
    <xf numFmtId="0" fontId="5" fillId="5" borderId="0" applyNumberFormat="0" applyBorder="0" applyProtection="0">
      <alignment horizontal="left" vertical="center" wrapText="1" indent="1"/>
    </xf>
    <xf numFmtId="0" fontId="1" fillId="6" borderId="0" applyNumberFormat="0" applyBorder="0" applyProtection="0">
      <alignment horizontal="left" vertical="center" indent="1"/>
    </xf>
    <xf numFmtId="177" fontId="6" fillId="7" borderId="0" applyBorder="0" applyAlignment="0" applyProtection="0"/>
    <xf numFmtId="0" fontId="5" fillId="8" borderId="0" applyNumberFormat="0" applyBorder="0" applyProtection="0">
      <alignment horizontal="left" vertical="center" wrapText="1" indent="1"/>
    </xf>
    <xf numFmtId="0" fontId="5" fillId="9" borderId="0" applyNumberFormat="0" applyBorder="0" applyProtection="0">
      <alignment horizontal="left" vertical="center" indent="1"/>
    </xf>
    <xf numFmtId="0" fontId="5" fillId="10" borderId="0" applyNumberFormat="0" applyBorder="0" applyProtection="0">
      <alignment horizontal="left" vertical="center" wrapText="1" indent="1"/>
    </xf>
    <xf numFmtId="0" fontId="7" fillId="12" borderId="2">
      <alignment horizontal="center" vertical="center"/>
    </xf>
    <xf numFmtId="14" fontId="6" fillId="0" borderId="0" applyFill="0" applyBorder="0">
      <alignment horizontal="right" vertical="center" indent="1"/>
    </xf>
    <xf numFmtId="0" fontId="6" fillId="0" borderId="0" applyFill="0" applyBorder="0">
      <alignment horizontal="left" vertical="center" wrapText="1" indent="1"/>
    </xf>
    <xf numFmtId="0" fontId="12" fillId="0" borderId="0" applyNumberFormat="0" applyFill="0" applyProtection="0">
      <alignment horizontal="left" indent="1"/>
    </xf>
    <xf numFmtId="0" fontId="6" fillId="0" borderId="0" applyNumberFormat="0" applyFill="0" applyProtection="0">
      <alignment vertical="center"/>
    </xf>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40" fontId="6" fillId="0" borderId="0" applyFill="0" applyBorder="0" applyAlignment="0" applyProtection="0">
      <alignment vertical="center"/>
    </xf>
    <xf numFmtId="38" fontId="6" fillId="0" borderId="0" applyFill="0" applyBorder="0" applyAlignment="0" applyProtection="0">
      <alignment vertical="center"/>
    </xf>
    <xf numFmtId="6" fontId="6" fillId="0" borderId="0" applyFill="0" applyBorder="0" applyAlignment="0" applyProtection="0">
      <alignment vertical="center"/>
    </xf>
    <xf numFmtId="9" fontId="6" fillId="0" borderId="0" applyFill="0" applyBorder="0" applyAlignment="0" applyProtection="0">
      <alignment vertical="center"/>
    </xf>
    <xf numFmtId="0" fontId="12" fillId="0" borderId="18" applyNumberFormat="0" applyFill="0" applyAlignment="0" applyProtection="0">
      <alignment vertical="center"/>
    </xf>
    <xf numFmtId="0" fontId="9" fillId="25" borderId="0" applyNumberFormat="0" applyBorder="0" applyAlignment="0" applyProtection="0">
      <alignment vertical="center"/>
    </xf>
    <xf numFmtId="0" fontId="8" fillId="26" borderId="0" applyNumberFormat="0" applyBorder="0" applyAlignment="0" applyProtection="0">
      <alignment vertical="center"/>
    </xf>
    <xf numFmtId="0" fontId="13" fillId="0" borderId="19" applyNumberFormat="0" applyFill="0" applyAlignment="0" applyProtection="0">
      <alignment vertical="center"/>
    </xf>
    <xf numFmtId="0" fontId="6" fillId="21" borderId="0">
      <alignment vertical="center"/>
    </xf>
    <xf numFmtId="176" fontId="6" fillId="0" borderId="0" applyFill="0" applyBorder="0" applyAlignment="0" applyProtection="0"/>
    <xf numFmtId="0" fontId="3" fillId="0" borderId="0" applyFill="0" applyBorder="0">
      <alignment horizontal="left" vertical="center" wrapText="1" indent="1"/>
    </xf>
    <xf numFmtId="14" fontId="3" fillId="0" borderId="0" applyFill="0" applyBorder="0">
      <alignment horizontal="right" vertical="center" indent="1"/>
    </xf>
    <xf numFmtId="0" fontId="5" fillId="0" borderId="0" applyNumberFormat="0" applyFill="0" applyBorder="0" applyProtection="0">
      <alignment horizontal="left" indent="1"/>
    </xf>
    <xf numFmtId="0" fontId="12" fillId="0" borderId="0" applyNumberFormat="0" applyFill="0" applyProtection="0">
      <alignment horizontal="left" indent="1"/>
    </xf>
    <xf numFmtId="0" fontId="24" fillId="19" borderId="4" applyProtection="0">
      <alignment horizontal="left" vertical="center" indent="1"/>
    </xf>
    <xf numFmtId="0" fontId="2" fillId="11" borderId="0">
      <alignment horizontal="right" vertical="center" indent="1"/>
      <protection locked="0"/>
    </xf>
    <xf numFmtId="0" fontId="28" fillId="30" borderId="25" applyNumberFormat="0" applyAlignment="0" applyProtection="0">
      <alignment vertical="center"/>
    </xf>
    <xf numFmtId="0" fontId="30" fillId="30" borderId="1" applyNumberFormat="0" applyAlignment="0" applyProtection="0">
      <alignment vertical="center"/>
    </xf>
    <xf numFmtId="0" fontId="31" fillId="0" borderId="26" applyNumberFormat="0" applyFill="0" applyAlignment="0" applyProtection="0">
      <alignment vertical="center"/>
    </xf>
    <xf numFmtId="0" fontId="29" fillId="0" borderId="0" applyNumberFormat="0" applyFill="0" applyBorder="0" applyAlignment="0" applyProtection="0">
      <alignment vertical="center"/>
    </xf>
    <xf numFmtId="0" fontId="16" fillId="31" borderId="0" applyNumberFormat="0" applyBorder="0" applyAlignment="0" applyProtection="0">
      <alignment vertical="center"/>
    </xf>
    <xf numFmtId="0" fontId="32"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6" fillId="35" borderId="0" applyNumberFormat="0" applyBorder="0" applyAlignment="0" applyProtection="0">
      <alignment vertical="center"/>
    </xf>
    <xf numFmtId="0" fontId="16" fillId="36" borderId="0" applyNumberFormat="0" applyBorder="0" applyAlignment="0" applyProtection="0">
      <alignment vertical="center"/>
    </xf>
    <xf numFmtId="0" fontId="18" fillId="37" borderId="0" applyNumberFormat="0" applyBorder="0" applyAlignment="0" applyProtection="0">
      <alignment vertical="center"/>
    </xf>
    <xf numFmtId="0" fontId="16" fillId="38" borderId="0" applyNumberFormat="0" applyBorder="0" applyAlignment="0" applyProtection="0">
      <alignment vertical="center"/>
    </xf>
    <xf numFmtId="0" fontId="16" fillId="39" borderId="0" applyNumberFormat="0" applyBorder="0" applyAlignment="0" applyProtection="0">
      <alignment vertical="center"/>
    </xf>
    <xf numFmtId="0" fontId="16" fillId="40" borderId="0" applyNumberFormat="0" applyBorder="0" applyAlignment="0" applyProtection="0">
      <alignment vertical="center"/>
    </xf>
  </cellStyleXfs>
  <cellXfs count="123">
    <xf numFmtId="0" fontId="0" fillId="21" borderId="0" xfId="0">
      <alignment vertical="center"/>
    </xf>
    <xf numFmtId="178" fontId="14" fillId="21" borderId="0" xfId="0" applyNumberFormat="1" applyFont="1" applyAlignment="1">
      <alignment horizontal="center" vertical="center"/>
    </xf>
    <xf numFmtId="0" fontId="12" fillId="21" borderId="12" xfId="18" applyFill="1" applyBorder="1" applyAlignment="1">
      <alignment horizontal="left"/>
    </xf>
    <xf numFmtId="0" fontId="16" fillId="21" borderId="0" xfId="19" applyFont="1" applyFill="1" applyProtection="1">
      <alignment vertical="center"/>
      <protection locked="0"/>
    </xf>
    <xf numFmtId="0" fontId="0" fillId="21" borderId="0" xfId="0" applyAlignment="1">
      <alignment vertical="center" wrapText="1"/>
    </xf>
    <xf numFmtId="178" fontId="14" fillId="19" borderId="0" xfId="0" applyNumberFormat="1" applyFont="1" applyFill="1" applyAlignment="1" applyProtection="1">
      <alignment vertical="center" wrapText="1"/>
      <protection locked="0"/>
    </xf>
    <xf numFmtId="0" fontId="0" fillId="19" borderId="0" xfId="0" applyFill="1" applyProtection="1">
      <alignment vertical="center"/>
      <protection locked="0"/>
    </xf>
    <xf numFmtId="0" fontId="0" fillId="21" borderId="0" xfId="0" applyProtection="1">
      <alignment vertical="center"/>
      <protection locked="0"/>
    </xf>
    <xf numFmtId="178" fontId="14" fillId="21" borderId="0" xfId="0" applyNumberFormat="1" applyFont="1" applyAlignment="1" applyProtection="1">
      <alignment horizontal="left" wrapText="1"/>
      <protection locked="0"/>
    </xf>
    <xf numFmtId="0" fontId="11" fillId="21" borderId="12" xfId="2" applyFont="1" applyFill="1" applyBorder="1" applyAlignment="1">
      <alignment horizontal="left"/>
    </xf>
    <xf numFmtId="0" fontId="0" fillId="21" borderId="0" xfId="0" applyAlignment="1">
      <alignment horizontal="left"/>
    </xf>
    <xf numFmtId="0" fontId="0" fillId="21" borderId="0" xfId="0" applyAlignment="1" applyProtection="1">
      <protection locked="0"/>
    </xf>
    <xf numFmtId="0" fontId="0" fillId="21" borderId="0" xfId="0" applyAlignment="1"/>
    <xf numFmtId="178" fontId="14" fillId="21" borderId="0" xfId="0" applyNumberFormat="1" applyFont="1" applyAlignment="1" applyProtection="1">
      <alignment vertical="center" wrapText="1"/>
      <protection locked="0"/>
    </xf>
    <xf numFmtId="0" fontId="13" fillId="17" borderId="0" xfId="24" applyFont="1" applyBorder="1" applyAlignment="1">
      <alignment horizontal="left" vertical="center" indent="1"/>
    </xf>
    <xf numFmtId="14" fontId="5" fillId="10" borderId="10" xfId="14" applyNumberFormat="1" applyBorder="1">
      <alignment horizontal="left" vertical="center" wrapText="1" indent="1"/>
    </xf>
    <xf numFmtId="0" fontId="5" fillId="10" borderId="11" xfId="14" applyBorder="1">
      <alignment horizontal="left" vertical="center" wrapText="1" indent="1"/>
    </xf>
    <xf numFmtId="0" fontId="5" fillId="10" borderId="0" xfId="14" applyBorder="1">
      <alignment horizontal="left" vertical="center" wrapText="1" indent="1"/>
    </xf>
    <xf numFmtId="0" fontId="18" fillId="21" borderId="0" xfId="0" applyFont="1" applyProtection="1">
      <alignment vertical="center"/>
      <protection locked="0"/>
    </xf>
    <xf numFmtId="0" fontId="19" fillId="21" borderId="0" xfId="0" applyFont="1" applyAlignment="1" applyProtection="1">
      <alignment vertical="center" wrapText="1"/>
      <protection locked="0"/>
    </xf>
    <xf numFmtId="14" fontId="20" fillId="21" borderId="7" xfId="16" applyFont="1" applyFill="1" applyBorder="1">
      <alignment horizontal="right" vertical="center" indent="1"/>
    </xf>
    <xf numFmtId="0" fontId="20" fillId="21" borderId="8" xfId="17" applyFont="1" applyFill="1" applyBorder="1">
      <alignment horizontal="left" vertical="center" wrapText="1" indent="1"/>
    </xf>
    <xf numFmtId="14" fontId="16" fillId="13" borderId="10" xfId="20" applyNumberFormat="1" applyBorder="1" applyAlignment="1">
      <alignment horizontal="right" vertical="center" indent="1"/>
    </xf>
    <xf numFmtId="0" fontId="16" fillId="13" borderId="11" xfId="20" applyBorder="1" applyAlignment="1">
      <alignment horizontal="left" vertical="center" wrapText="1" indent="1"/>
    </xf>
    <xf numFmtId="0" fontId="16" fillId="13" borderId="8" xfId="20" applyBorder="1" applyAlignment="1">
      <alignment horizontal="left" vertical="center" wrapText="1" indent="1"/>
    </xf>
    <xf numFmtId="14" fontId="20" fillId="21" borderId="0" xfId="16" applyFont="1" applyFill="1" applyBorder="1">
      <alignment horizontal="right" vertical="center" indent="1"/>
    </xf>
    <xf numFmtId="0" fontId="20" fillId="21" borderId="0" xfId="17" applyFont="1" applyFill="1" applyBorder="1">
      <alignment horizontal="left" vertical="center" wrapText="1" indent="1"/>
    </xf>
    <xf numFmtId="14" fontId="0" fillId="0" borderId="0" xfId="16" applyFont="1" applyFill="1" applyBorder="1">
      <alignment horizontal="right" vertical="center" indent="1"/>
    </xf>
    <xf numFmtId="0" fontId="0" fillId="0" borderId="0" xfId="17" applyFont="1" applyFill="1" applyBorder="1">
      <alignment horizontal="left" vertical="center" wrapText="1" indent="1"/>
    </xf>
    <xf numFmtId="14" fontId="20" fillId="0" borderId="0" xfId="16" applyFont="1" applyFill="1" applyBorder="1">
      <alignment horizontal="right" vertical="center" indent="1"/>
    </xf>
    <xf numFmtId="0" fontId="20" fillId="0" borderId="0" xfId="17" applyFont="1" applyFill="1" applyBorder="1">
      <alignment horizontal="left" vertical="center" wrapText="1" indent="1"/>
    </xf>
    <xf numFmtId="14" fontId="16" fillId="13" borderId="0" xfId="20" applyNumberFormat="1" applyBorder="1" applyAlignment="1">
      <alignment horizontal="right" vertical="center" indent="1"/>
    </xf>
    <xf numFmtId="0" fontId="16" fillId="13" borderId="0" xfId="20" applyBorder="1" applyAlignment="1">
      <alignment horizontal="left" vertical="center" wrapText="1" indent="1"/>
    </xf>
    <xf numFmtId="0" fontId="19" fillId="22" borderId="0" xfId="0" applyFont="1" applyFill="1" applyAlignment="1" applyProtection="1">
      <alignment vertical="center" wrapText="1"/>
      <protection locked="0"/>
    </xf>
    <xf numFmtId="0" fontId="0" fillId="22" borderId="0" xfId="0" applyFill="1" applyProtection="1">
      <alignment vertical="center"/>
      <protection locked="0"/>
    </xf>
    <xf numFmtId="14" fontId="0" fillId="21" borderId="0" xfId="0" applyNumberFormat="1">
      <alignment vertical="center"/>
    </xf>
    <xf numFmtId="177" fontId="0" fillId="21" borderId="0" xfId="0" applyNumberFormat="1">
      <alignment vertical="center"/>
    </xf>
    <xf numFmtId="0" fontId="12" fillId="19" borderId="0" xfId="7" applyFont="1" applyFill="1" applyBorder="1" applyProtection="1">
      <alignment horizontal="left" vertical="center" indent="1"/>
      <protection locked="0"/>
    </xf>
    <xf numFmtId="0" fontId="14" fillId="18" borderId="0" xfId="0" applyFont="1" applyFill="1" applyAlignment="1" applyProtection="1">
      <alignment vertical="center" wrapText="1"/>
      <protection locked="0"/>
    </xf>
    <xf numFmtId="0" fontId="21" fillId="18" borderId="0" xfId="3" applyFont="1" applyFill="1" applyBorder="1" applyAlignment="1" applyProtection="1">
      <alignment horizontal="left" indent="1"/>
      <protection locked="0"/>
    </xf>
    <xf numFmtId="0" fontId="0" fillId="18" borderId="0" xfId="0" applyFill="1" applyProtection="1">
      <alignment vertical="center"/>
      <protection locked="0"/>
    </xf>
    <xf numFmtId="0" fontId="22" fillId="18" borderId="0" xfId="3" applyFont="1" applyFill="1" applyBorder="1" applyAlignment="1" applyProtection="1">
      <alignment vertical="center"/>
      <protection locked="0"/>
    </xf>
    <xf numFmtId="0" fontId="13" fillId="18" borderId="0" xfId="1" applyFont="1" applyFill="1" applyBorder="1" applyProtection="1">
      <alignment horizontal="left" indent="1"/>
      <protection locked="0"/>
    </xf>
    <xf numFmtId="0" fontId="18" fillId="18" borderId="0" xfId="0" applyFont="1" applyFill="1" applyProtection="1">
      <alignment vertical="center"/>
      <protection locked="0"/>
    </xf>
    <xf numFmtId="0" fontId="18" fillId="18" borderId="0" xfId="0" applyFont="1" applyFill="1">
      <alignment vertical="center"/>
    </xf>
    <xf numFmtId="0" fontId="16" fillId="18" borderId="0" xfId="2" applyFont="1" applyFill="1" applyBorder="1" applyProtection="1">
      <alignment horizontal="left" indent="1"/>
      <protection locked="0"/>
    </xf>
    <xf numFmtId="0" fontId="18" fillId="18" borderId="0" xfId="0" applyFont="1" applyFill="1" applyAlignment="1">
      <alignment horizontal="right" vertical="center" indent="1"/>
    </xf>
    <xf numFmtId="0" fontId="17" fillId="18" borderId="0" xfId="0" applyFont="1" applyFill="1" applyAlignment="1" applyProtection="1">
      <alignment vertical="center" wrapText="1"/>
      <protection locked="0"/>
    </xf>
    <xf numFmtId="0" fontId="0" fillId="18" borderId="0" xfId="0" applyFill="1" applyAlignment="1" applyProtection="1">
      <alignment horizontal="right" vertical="center" indent="1"/>
      <protection locked="0"/>
    </xf>
    <xf numFmtId="0" fontId="0" fillId="22" borderId="5" xfId="0" applyFill="1" applyBorder="1" applyProtection="1">
      <alignment vertical="center"/>
      <protection locked="0"/>
    </xf>
    <xf numFmtId="0" fontId="0" fillId="22" borderId="0" xfId="0" applyFill="1" applyAlignment="1" applyProtection="1">
      <alignment horizontal="right" vertical="center" indent="1"/>
      <protection locked="0"/>
    </xf>
    <xf numFmtId="178" fontId="14" fillId="22" borderId="0" xfId="0" applyNumberFormat="1" applyFont="1" applyFill="1">
      <alignment vertical="center"/>
    </xf>
    <xf numFmtId="0" fontId="0" fillId="21" borderId="0" xfId="0" applyAlignment="1">
      <alignment horizontal="center" vertical="center"/>
    </xf>
    <xf numFmtId="178" fontId="14" fillId="22" borderId="0" xfId="0" applyNumberFormat="1" applyFont="1" applyFill="1" applyAlignment="1">
      <alignment horizontal="center" vertical="center"/>
    </xf>
    <xf numFmtId="0" fontId="13" fillId="17" borderId="14" xfId="24" applyFont="1" applyBorder="1" applyAlignment="1">
      <alignment horizontal="left" vertical="center" wrapText="1" indent="1"/>
    </xf>
    <xf numFmtId="0" fontId="0" fillId="22" borderId="6" xfId="0" applyFill="1" applyBorder="1">
      <alignment vertical="center"/>
    </xf>
    <xf numFmtId="0" fontId="12" fillId="8" borderId="14" xfId="12" applyFont="1" applyBorder="1">
      <alignment horizontal="left" vertical="center" wrapText="1" indent="1"/>
    </xf>
    <xf numFmtId="0" fontId="12" fillId="10" borderId="14" xfId="14" applyFont="1" applyBorder="1">
      <alignment horizontal="left" vertical="center" wrapText="1" indent="1"/>
    </xf>
    <xf numFmtId="0" fontId="12" fillId="5" borderId="15" xfId="9" applyFont="1" applyBorder="1">
      <alignment horizontal="left" vertical="center" wrapText="1" indent="1"/>
    </xf>
    <xf numFmtId="0" fontId="0" fillId="22" borderId="17" xfId="0" applyFill="1" applyBorder="1">
      <alignment vertical="center"/>
    </xf>
    <xf numFmtId="0" fontId="0" fillId="21" borderId="5" xfId="0" applyBorder="1" applyAlignment="1" applyProtection="1">
      <alignment horizontal="right" vertical="center" indent="1"/>
      <protection locked="0"/>
    </xf>
    <xf numFmtId="0" fontId="0" fillId="21" borderId="0" xfId="0" applyAlignment="1" applyProtection="1">
      <alignment horizontal="right" vertical="center" indent="1"/>
      <protection locked="0"/>
    </xf>
    <xf numFmtId="0" fontId="23" fillId="24" borderId="0" xfId="0" applyFont="1" applyFill="1" applyAlignment="1">
      <alignment horizontal="center" vertical="center" wrapText="1"/>
    </xf>
    <xf numFmtId="0" fontId="11" fillId="21" borderId="0" xfId="0" applyFont="1" applyAlignment="1">
      <alignment vertical="center" wrapText="1"/>
    </xf>
    <xf numFmtId="0" fontId="0" fillId="21" borderId="0" xfId="0" applyAlignment="1">
      <alignment vertical="top" wrapText="1"/>
    </xf>
    <xf numFmtId="0" fontId="12" fillId="19" borderId="0" xfId="5" applyFont="1" applyFill="1" applyAlignment="1">
      <alignment horizontal="right" vertical="center"/>
      <protection locked="0"/>
    </xf>
    <xf numFmtId="178" fontId="14" fillId="21" borderId="0" xfId="0" applyNumberFormat="1" applyFont="1" applyAlignment="1">
      <alignment vertical="center" wrapText="1"/>
    </xf>
    <xf numFmtId="0" fontId="18" fillId="22" borderId="0" xfId="0" applyFont="1" applyFill="1" applyProtection="1">
      <alignment vertical="center"/>
      <protection locked="0"/>
    </xf>
    <xf numFmtId="178" fontId="14" fillId="21" borderId="0" xfId="0" applyNumberFormat="1" applyFont="1" applyProtection="1">
      <alignment vertical="center"/>
      <protection locked="0"/>
    </xf>
    <xf numFmtId="0" fontId="19" fillId="21" borderId="0" xfId="0" applyFont="1" applyAlignment="1">
      <alignment vertical="center" wrapText="1"/>
    </xf>
    <xf numFmtId="0" fontId="12" fillId="19" borderId="0" xfId="5" applyFont="1" applyFill="1">
      <alignment horizontal="right" vertical="center" indent="1"/>
      <protection locked="0"/>
    </xf>
    <xf numFmtId="0" fontId="12" fillId="9" borderId="0" xfId="13" applyFont="1" applyBorder="1" applyProtection="1">
      <alignment horizontal="left" vertical="center" indent="1"/>
      <protection locked="0"/>
    </xf>
    <xf numFmtId="0" fontId="12" fillId="10" borderId="0" xfId="14" applyFont="1" applyBorder="1" applyProtection="1">
      <alignment horizontal="left" vertical="center" wrapText="1" indent="1"/>
      <protection locked="0"/>
    </xf>
    <xf numFmtId="0" fontId="11" fillId="21" borderId="0" xfId="0" applyFont="1" applyAlignment="1" applyProtection="1">
      <alignment horizontal="left"/>
      <protection locked="0"/>
    </xf>
    <xf numFmtId="0" fontId="11" fillId="21" borderId="0" xfId="0" applyFont="1" applyProtection="1">
      <alignment vertical="center"/>
      <protection locked="0"/>
    </xf>
    <xf numFmtId="0" fontId="16" fillId="20" borderId="0" xfId="17" applyFont="1" applyFill="1" applyBorder="1">
      <alignment horizontal="left" vertical="center" wrapText="1" indent="1"/>
    </xf>
    <xf numFmtId="0" fontId="16" fillId="21" borderId="0" xfId="0" applyFont="1" applyProtection="1">
      <alignment vertical="center"/>
      <protection locked="0"/>
    </xf>
    <xf numFmtId="0" fontId="16" fillId="23" borderId="0" xfId="17" applyFont="1" applyFill="1" applyBorder="1">
      <alignment horizontal="left" vertical="center" wrapText="1" indent="1"/>
    </xf>
    <xf numFmtId="0" fontId="16" fillId="22" borderId="0" xfId="0" applyFont="1" applyFill="1" applyProtection="1">
      <alignment vertical="center"/>
      <protection locked="0"/>
    </xf>
    <xf numFmtId="0" fontId="10" fillId="19" borderId="4" xfId="4" applyProtection="1">
      <alignment horizontal="left" vertical="center" indent="1"/>
      <protection locked="0"/>
    </xf>
    <xf numFmtId="0" fontId="5" fillId="11" borderId="0" xfId="5">
      <alignment horizontal="right" vertical="center" indent="1"/>
      <protection locked="0"/>
    </xf>
    <xf numFmtId="0" fontId="0" fillId="0" borderId="0" xfId="19" applyFont="1">
      <alignment vertical="center"/>
    </xf>
    <xf numFmtId="0" fontId="25" fillId="27" borderId="21" xfId="0" applyFont="1" applyFill="1" applyBorder="1" applyAlignment="1">
      <alignment horizontal="left" vertical="center"/>
    </xf>
    <xf numFmtId="44" fontId="16" fillId="13" borderId="9" xfId="20" applyNumberFormat="1" applyBorder="1" applyAlignment="1">
      <alignment horizontal="left" vertical="center"/>
    </xf>
    <xf numFmtId="44" fontId="16" fillId="13" borderId="0" xfId="20" applyNumberFormat="1" applyBorder="1" applyAlignment="1">
      <alignment horizontal="left" vertical="center"/>
    </xf>
    <xf numFmtId="44" fontId="25" fillId="27" borderId="21" xfId="0" applyNumberFormat="1" applyFont="1" applyFill="1" applyBorder="1" applyAlignment="1">
      <alignment horizontal="right" vertical="center"/>
    </xf>
    <xf numFmtId="0" fontId="0" fillId="22" borderId="0" xfId="0" applyFill="1" applyAlignment="1" applyProtection="1">
      <alignment horizontal="left"/>
      <protection locked="0"/>
    </xf>
    <xf numFmtId="0" fontId="0" fillId="22" borderId="0" xfId="0" applyFill="1" applyAlignment="1" applyProtection="1">
      <alignment horizontal="left" vertical="top"/>
      <protection locked="0"/>
    </xf>
    <xf numFmtId="0" fontId="0" fillId="21" borderId="0" xfId="0" applyAlignment="1">
      <alignment vertical="top"/>
    </xf>
    <xf numFmtId="0" fontId="12" fillId="21" borderId="0" xfId="18" applyFill="1" applyAlignment="1">
      <alignment horizontal="left" vertical="center"/>
    </xf>
    <xf numFmtId="0" fontId="6" fillId="21" borderId="0" xfId="19" applyFill="1" applyAlignment="1">
      <alignment vertical="top"/>
    </xf>
    <xf numFmtId="7" fontId="16" fillId="14" borderId="13" xfId="21" applyNumberFormat="1" applyBorder="1" applyAlignment="1">
      <alignment horizontal="right" indent="1"/>
    </xf>
    <xf numFmtId="7" fontId="16" fillId="14" borderId="13" xfId="21" applyNumberFormat="1" applyBorder="1" applyAlignment="1">
      <alignment horizontal="right" vertical="center" indent="1"/>
    </xf>
    <xf numFmtId="7" fontId="16" fillId="16" borderId="13" xfId="23" applyNumberFormat="1" applyBorder="1" applyAlignment="1">
      <alignment horizontal="right" indent="1"/>
    </xf>
    <xf numFmtId="7" fontId="16" fillId="16" borderId="13" xfId="23" applyNumberFormat="1" applyBorder="1" applyAlignment="1">
      <alignment horizontal="right" vertical="center" indent="1"/>
    </xf>
    <xf numFmtId="7" fontId="16" fillId="15" borderId="13" xfId="22" applyNumberFormat="1" applyBorder="1" applyAlignment="1">
      <alignment horizontal="right" vertical="center" wrapText="1" indent="1"/>
    </xf>
    <xf numFmtId="7" fontId="16" fillId="13" borderId="16" xfId="20" applyNumberFormat="1" applyBorder="1" applyAlignment="1">
      <alignment horizontal="right" vertical="center" indent="1"/>
    </xf>
    <xf numFmtId="5" fontId="14" fillId="18" borderId="0" xfId="0" applyNumberFormat="1" applyFont="1" applyFill="1" applyProtection="1">
      <alignment vertical="center"/>
      <protection locked="0"/>
    </xf>
    <xf numFmtId="0" fontId="16" fillId="20" borderId="24" xfId="0" applyFont="1" applyFill="1" applyBorder="1" applyAlignment="1">
      <alignment horizontal="left" vertical="center" indent="1"/>
    </xf>
    <xf numFmtId="44" fontId="16" fillId="20" borderId="23" xfId="0" applyNumberFormat="1" applyFont="1" applyFill="1" applyBorder="1" applyAlignment="1">
      <alignment horizontal="right" vertical="center"/>
    </xf>
    <xf numFmtId="0" fontId="5" fillId="29" borderId="20" xfId="0" applyFont="1" applyFill="1" applyBorder="1" applyAlignment="1">
      <alignment horizontal="left" vertical="center" indent="1"/>
    </xf>
    <xf numFmtId="0" fontId="0" fillId="21" borderId="0" xfId="0" applyAlignment="1" applyProtection="1">
      <alignment horizontal="left"/>
      <protection locked="0"/>
    </xf>
    <xf numFmtId="0" fontId="26" fillId="18" borderId="0" xfId="3" applyFont="1" applyFill="1" applyBorder="1" applyAlignment="1" applyProtection="1">
      <alignment horizontal="left" indent="1"/>
      <protection locked="0"/>
    </xf>
    <xf numFmtId="7" fontId="5" fillId="10" borderId="0" xfId="14" applyNumberFormat="1" applyBorder="1">
      <alignment horizontal="left" vertical="center" wrapText="1" indent="1"/>
    </xf>
    <xf numFmtId="44" fontId="6" fillId="0" borderId="0" xfId="6" applyFill="1" applyBorder="1" applyAlignment="1">
      <alignment horizontal="left" vertical="center"/>
    </xf>
    <xf numFmtId="0" fontId="10" fillId="19" borderId="0" xfId="4" applyBorder="1" applyAlignment="1" applyProtection="1">
      <alignment horizontal="left" vertical="center"/>
      <protection locked="0"/>
    </xf>
    <xf numFmtId="0" fontId="14" fillId="18" borderId="0" xfId="0" applyFont="1" applyFill="1" applyProtection="1">
      <alignment vertical="center"/>
      <protection locked="0"/>
    </xf>
    <xf numFmtId="0" fontId="17" fillId="18" borderId="0" xfId="0" applyFont="1" applyFill="1" applyProtection="1">
      <alignment vertical="center"/>
      <protection locked="0"/>
    </xf>
    <xf numFmtId="0" fontId="12" fillId="9" borderId="0" xfId="13" applyFont="1" applyBorder="1" applyAlignment="1" applyProtection="1">
      <alignment horizontal="right" vertical="center" indent="1"/>
      <protection locked="0"/>
    </xf>
    <xf numFmtId="0" fontId="10" fillId="19" borderId="0" xfId="4" applyBorder="1" applyAlignment="1" applyProtection="1">
      <alignment horizontal="left" vertical="center"/>
    </xf>
    <xf numFmtId="178" fontId="14" fillId="21" borderId="0" xfId="0" applyNumberFormat="1" applyFont="1" applyAlignment="1">
      <alignment horizontal="center" vertical="center"/>
    </xf>
    <xf numFmtId="0" fontId="11" fillId="21" borderId="24" xfId="0" applyFont="1" applyBorder="1" applyAlignment="1">
      <alignment horizontal="center" vertical="center"/>
    </xf>
    <xf numFmtId="0" fontId="11" fillId="21" borderId="0" xfId="0" applyFont="1" applyAlignment="1">
      <alignment horizontal="center" vertical="center"/>
    </xf>
    <xf numFmtId="0" fontId="10" fillId="19" borderId="0" xfId="4" applyBorder="1" applyProtection="1">
      <alignment horizontal="left" vertical="center" indent="1"/>
    </xf>
    <xf numFmtId="0" fontId="0" fillId="21" borderId="0" xfId="0" applyAlignment="1">
      <alignment horizontal="left" vertical="center"/>
    </xf>
    <xf numFmtId="0" fontId="12" fillId="28" borderId="21" xfId="0" applyNumberFormat="1" applyFont="1" applyFill="1" applyBorder="1" applyAlignment="1" applyProtection="1">
      <alignment horizontal="left" vertical="center" indent="1"/>
      <protection locked="0"/>
    </xf>
    <xf numFmtId="44" fontId="0" fillId="21" borderId="22" xfId="0" applyNumberFormat="1" applyFont="1" applyFill="1" applyBorder="1" applyAlignment="1">
      <alignment horizontal="right" vertical="center"/>
    </xf>
    <xf numFmtId="0" fontId="0" fillId="21" borderId="0" xfId="0" pivotButton="1" applyBorder="1">
      <alignment vertical="center"/>
    </xf>
    <xf numFmtId="42" fontId="0" fillId="21" borderId="0" xfId="0" applyNumberFormat="1">
      <alignment vertical="center"/>
    </xf>
    <xf numFmtId="0" fontId="0" fillId="21" borderId="0" xfId="0" applyFont="1" applyAlignment="1">
      <alignment horizontal="left" vertical="center"/>
    </xf>
    <xf numFmtId="44" fontId="6" fillId="21" borderId="9" xfId="6" applyFill="1" applyBorder="1" applyAlignment="1">
      <alignment vertical="center"/>
    </xf>
    <xf numFmtId="44" fontId="6" fillId="21" borderId="0" xfId="6" applyFill="1" applyBorder="1" applyAlignment="1">
      <alignment vertical="center"/>
    </xf>
    <xf numFmtId="44" fontId="6" fillId="0" borderId="0" xfId="6" applyFill="1" applyBorder="1" applyAlignment="1">
      <alignment vertical="center"/>
    </xf>
  </cellXfs>
  <cellStyles count="55">
    <cellStyle name="20% - アクセント 1" xfId="8" builtinId="30" customBuiltin="1"/>
    <cellStyle name="20% - アクセント 2" xfId="11" builtinId="34" customBuiltin="1"/>
    <cellStyle name="20% - アクセント 3" xfId="45" builtinId="38" customBuiltin="1"/>
    <cellStyle name="20% - アクセント 4" xfId="47" builtinId="42" customBuiltin="1"/>
    <cellStyle name="20% - アクセント 5" xfId="49" builtinId="46" customBuiltin="1"/>
    <cellStyle name="20% - アクセント 6" xfId="52" builtinId="50" customBuiltin="1"/>
    <cellStyle name="40% - アクセント 1" xfId="20" builtinId="31" customBuiltin="1"/>
    <cellStyle name="40% - アクセント 2" xfId="21" builtinId="35" customBuiltin="1"/>
    <cellStyle name="40% - アクセント 3" xfId="22" builtinId="39" customBuiltin="1"/>
    <cellStyle name="40% - アクセント 4" xfId="23" builtinId="43" customBuiltin="1"/>
    <cellStyle name="40% - アクセント 5" xfId="50" builtinId="47" customBuiltin="1"/>
    <cellStyle name="40% - アクセント 6" xfId="53" builtinId="51" customBuiltin="1"/>
    <cellStyle name="60% - アクセント 1" xfId="9" builtinId="32" customBuiltin="1"/>
    <cellStyle name="60% - アクセント 2" xfId="12" builtinId="36" customBuiltin="1"/>
    <cellStyle name="60% - アクセント 3" xfId="14" builtinId="40" customBuiltin="1"/>
    <cellStyle name="60% - アクセント 4" xfId="48" builtinId="44" customBuiltin="1"/>
    <cellStyle name="60% - アクセント 5" xfId="24" builtinId="48" customBuiltin="1"/>
    <cellStyle name="60% - アクセント 6" xfId="54" builtinId="52" customBuiltin="1"/>
    <cellStyle name="Date" xfId="36" xr:uid="{D1C1E00A-B999-45F7-9BDD-EF2818EEBFAA}"/>
    <cellStyle name="Subtitle" xfId="40" xr:uid="{3B99370E-D9ED-4803-918B-5FEF16908E01}"/>
    <cellStyle name="Table details" xfId="35" xr:uid="{1614EDFA-283A-42DF-9064-BA195BA9D7EA}"/>
    <cellStyle name="アクセント 1" xfId="7" builtinId="29" customBuiltin="1"/>
    <cellStyle name="アクセント 2" xfId="10" builtinId="33" customBuiltin="1"/>
    <cellStyle name="アクセント 3" xfId="13" builtinId="37" customBuiltin="1"/>
    <cellStyle name="アクセント 4" xfId="46" builtinId="41" customBuiltin="1"/>
    <cellStyle name="アクセント 6" xfId="51" builtinId="49" customBuiltin="1"/>
    <cellStyle name="サブタイトル" xfId="5" xr:uid="{00000000-0005-0000-0000-000016000000}"/>
    <cellStyle name="タイトル" xfId="4" builtinId="15" customBuiltin="1"/>
    <cellStyle name="タイトル 2" xfId="39" xr:uid="{1D4C1721-772D-4E6C-A3D8-8BBECBE3C20D}"/>
    <cellStyle name="テーブルの詳細" xfId="17" xr:uid="{00000000-0005-0000-0000-000017000000}"/>
    <cellStyle name="どちらでもない" xfId="31" builtinId="28" customBuiltin="1"/>
    <cellStyle name="パーセント" xfId="28" builtinId="5" customBuiltin="1"/>
    <cellStyle name="リンク セル" xfId="43" builtinId="24" customBuiltin="1"/>
    <cellStyle name="悪い" xfId="30" builtinId="27" customBuiltin="1"/>
    <cellStyle name="計算" xfId="42" builtinId="22" customBuiltin="1"/>
    <cellStyle name="警告文" xfId="44" builtinId="11" customBuiltin="1"/>
    <cellStyle name="桁区切り" xfId="26" builtinId="6" customBuiltin="1"/>
    <cellStyle name="桁区切り [0.00]" xfId="25" builtinId="3" customBuiltin="1"/>
    <cellStyle name="月の見出し" xfId="15" xr:uid="{00000000-0005-0000-0000-000014000000}"/>
    <cellStyle name="見出し 1" xfId="1" builtinId="16" customBuiltin="1"/>
    <cellStyle name="見出し 2" xfId="2" builtinId="17" customBuiltin="1"/>
    <cellStyle name="見出し 2 2" xfId="37" xr:uid="{216FFD7B-084C-413D-B28B-BD5AF64AC99A}"/>
    <cellStyle name="見出し 3" xfId="29" builtinId="18" customBuiltin="1"/>
    <cellStyle name="見出し 4" xfId="18" builtinId="19" customBuiltin="1"/>
    <cellStyle name="見出し 4 2" xfId="38" xr:uid="{B73C3A86-1622-446E-8901-DA7D3F032786}"/>
    <cellStyle name="集計" xfId="32" builtinId="25" customBuiltin="1"/>
    <cellStyle name="出力" xfId="41" builtinId="21" customBuiltin="1"/>
    <cellStyle name="説明文" xfId="19" builtinId="53" customBuiltin="1"/>
    <cellStyle name="通貨" xfId="27" builtinId="7" customBuiltin="1"/>
    <cellStyle name="通貨 [0.00]" xfId="6" builtinId="4" customBuiltin="1"/>
    <cellStyle name="通貨 [0.00] 2" xfId="34" xr:uid="{D7E5C463-1654-4861-99CE-0CF5CA4191C4}"/>
    <cellStyle name="日付" xfId="16" xr:uid="{00000000-0005-0000-0000-00000E000000}"/>
    <cellStyle name="入力" xfId="3" builtinId="20" customBuiltin="1"/>
    <cellStyle name="標準" xfId="0" builtinId="0" customBuiltin="1"/>
    <cellStyle name="標準 2" xfId="33" xr:uid="{035EB3F0-889C-4F8E-9B68-2A09813005A0}"/>
  </cellStyles>
  <dxfs count="145">
    <dxf>
      <numFmt numFmtId="34" formatCode="_ &quot;¥&quot;* #,##0.00_ ;_ &quot;¥&quot;* \-#,##0.00_ ;_ &quot;¥&quot;* &quot;-&quot;??_ ;_ @_ "/>
    </dxf>
    <dxf>
      <font>
        <strike val="0"/>
        <outline val="0"/>
        <shadow val="0"/>
        <u val="none"/>
        <vertAlign val="baseline"/>
        <sz val="11"/>
        <color theme="3" tint="0.249977111117893"/>
        <name val="Meiryo UI"/>
        <family val="3"/>
        <charset val="128"/>
        <scheme val="none"/>
      </font>
    </dxf>
    <dxf>
      <font>
        <strike val="0"/>
        <outline val="0"/>
        <shadow val="0"/>
        <u val="none"/>
        <vertAlign val="baseline"/>
        <sz val="11"/>
        <color theme="3" tint="0.249977111117893"/>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sz val="11"/>
        <color theme="3" tint="0.249977111117893"/>
        <name val="Meiryo UI"/>
        <family val="3"/>
        <charset val="128"/>
        <scheme val="none"/>
      </font>
    </dxf>
    <dxf>
      <font>
        <b/>
        <strike val="0"/>
        <outline val="0"/>
        <shadow val="0"/>
        <u val="none"/>
        <vertAlign val="baseline"/>
        <name val="Meiryo UI"/>
        <family val="3"/>
        <charset val="128"/>
        <scheme val="none"/>
      </font>
    </dxf>
    <dxf>
      <font>
        <u val="none"/>
      </font>
    </dxf>
    <dxf>
      <border>
        <left/>
        <right/>
        <top/>
        <bottom/>
      </border>
    </dxf>
    <dxf>
      <numFmt numFmtId="32" formatCode="_ &quot;¥&quot;* #,##0_ ;_ &quot;¥&quot;* \-#,##0_ ;_ &quot;¥&quot;* &quot;-&quot;_ ;_ @_ "/>
    </dxf>
    <dxf>
      <numFmt numFmtId="179" formatCode="_(&quot;$&quot;* #,##0_);_(&quot;$&quot;* \(#,##0\);_(&quot;$&quot;* &quot;-&quot;_);_(@_)"/>
    </dxf>
    <dxf>
      <font>
        <i val="0"/>
        <strike val="0"/>
        <outline val="0"/>
        <shadow val="0"/>
        <u val="none"/>
        <vertAlign val="baseline"/>
        <sz val="11"/>
        <color theme="1"/>
        <name val="Meiryo UI"/>
        <family val="3"/>
        <charset val="128"/>
        <scheme val="none"/>
      </font>
      <border diagonalUp="0" diagonalDown="0" outline="0">
        <left style="medium">
          <color theme="4" tint="0.39994506668294322"/>
        </left>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sz val="11"/>
        <color theme="1"/>
        <name val="Meiryo UI"/>
        <family val="3"/>
        <charset val="128"/>
        <scheme val="none"/>
      </font>
      <border diagonalUp="0" diagonalDown="0" outline="0">
        <left/>
        <right style="medium">
          <color theme="4" tint="0.39994506668294322"/>
        </right>
        <top style="medium">
          <color theme="4" tint="0.39994506668294322"/>
        </top>
        <bottom style="medium">
          <color theme="4" tint="0.39994506668294322"/>
        </bottom>
      </border>
    </dxf>
    <dxf>
      <font>
        <i val="0"/>
        <strike val="0"/>
        <outline val="0"/>
        <shadow val="0"/>
        <u val="none"/>
        <vertAlign val="baseline"/>
        <name val="Meiryo UI"/>
        <family val="3"/>
        <charset val="128"/>
        <scheme val="none"/>
      </font>
    </dxf>
    <dxf>
      <font>
        <i val="0"/>
        <strike val="0"/>
        <outline val="0"/>
        <shadow val="0"/>
        <u val="none"/>
        <vertAlign val="baseline"/>
        <sz val="11"/>
        <color theme="1"/>
        <name val="Meiryo UI"/>
        <family val="3"/>
        <charset val="128"/>
        <scheme val="none"/>
      </font>
    </dxf>
    <dxf>
      <font>
        <b/>
        <i val="0"/>
        <strike val="0"/>
        <outline val="0"/>
        <shadow val="0"/>
        <u val="none"/>
        <vertAlign val="baseline"/>
        <name val="Meiryo UI"/>
        <family val="3"/>
        <charset val="128"/>
        <scheme val="none"/>
      </font>
    </dxf>
    <dxf>
      <alignment horizontal="left" indent="1"/>
    </dxf>
    <dxf>
      <font>
        <color theme="1"/>
      </font>
    </dxf>
    <dxf>
      <font>
        <color theme="1"/>
      </font>
    </dxf>
    <dxf>
      <fill>
        <patternFill>
          <bgColor rgb="FFF7F7F7"/>
        </patternFill>
      </fill>
    </dxf>
    <dxf>
      <alignment indent="1"/>
    </dxf>
    <dxf>
      <font>
        <i val="0"/>
      </font>
    </dxf>
    <dxf>
      <font>
        <i val="0"/>
      </font>
    </dxf>
    <dxf>
      <font>
        <i val="0"/>
      </font>
    </dxf>
    <dxf>
      <font>
        <i val="0"/>
      </font>
    </dxf>
    <dxf>
      <font>
        <i val="0"/>
      </font>
    </dxf>
    <dxf>
      <font>
        <i val="0"/>
      </font>
    </dxf>
    <dxf>
      <font>
        <color theme="3"/>
      </font>
    </dxf>
    <dxf>
      <font>
        <color theme="3"/>
      </font>
    </dxf>
    <dxf>
      <fill>
        <patternFill>
          <bgColor rgb="FFECBC1A"/>
        </patternFill>
      </fill>
    </dxf>
    <dxf>
      <fill>
        <patternFill>
          <bgColor theme="4" tint="0.59999389629810485"/>
        </patternFill>
      </fill>
    </dxf>
    <dxf>
      <fill>
        <patternFill>
          <bgColor theme="4" tint="0.59999389629810485"/>
        </patternFill>
      </fill>
    </dxf>
    <dxf>
      <numFmt numFmtId="34" formatCode="_ &quot;¥&quot;* #,##0.00_ ;_ &quot;¥&quot;* \-#,##0.00_ ;_ &quot;¥&quot;* &quot;-&quot;??_ ;_ @_ "/>
    </dxf>
    <dxf>
      <font>
        <name val="Meiryo UI"/>
        <family val="3"/>
        <charset val="128"/>
        <scheme val="none"/>
      </font>
    </dxf>
    <dxf>
      <border>
        <top style="medium">
          <color rgb="FFF7F7F7"/>
        </top>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font>
        <color theme="2"/>
      </font>
    </dxf>
    <dxf>
      <font>
        <color theme="2"/>
      </font>
    </dxf>
    <dxf>
      <fill>
        <patternFill>
          <bgColor theme="3"/>
        </patternFill>
      </fill>
    </dxf>
    <dxf>
      <fill>
        <patternFill>
          <bgColor theme="3"/>
        </patternFill>
      </fill>
    </dxf>
    <dxf>
      <fill>
        <patternFill>
          <bgColor theme="4" tint="-0.249977111117893"/>
        </patternFill>
      </fill>
    </dxf>
    <dxf>
      <fill>
        <patternFill>
          <bgColor theme="4" tint="-0.249977111117893"/>
        </patternFill>
      </fill>
    </dxf>
    <dxf>
      <alignment relativeIndent="-1"/>
    </dxf>
    <dxf>
      <alignment relativeIndent="1"/>
    </dxf>
    <dxf>
      <alignment relativeIndent="-1"/>
    </dxf>
    <dxf>
      <alignment relativeIndent="1"/>
    </dxf>
    <dxf>
      <alignment horizontal="right"/>
    </dxf>
    <dxf>
      <alignment horizontal="left"/>
    </dxf>
    <dxf>
      <alignment horizontal="right"/>
    </dxf>
    <dxf>
      <font>
        <b/>
      </font>
    </dxf>
    <dxf>
      <font>
        <b/>
      </font>
    </dxf>
    <dxf>
      <border>
        <bottom style="medium">
          <color theme="4" tint="0.39997558519241921"/>
        </bottom>
      </border>
    </dxf>
    <dxf>
      <border>
        <bottom style="medium">
          <color theme="4" tint="0.39997558519241921"/>
        </bottom>
      </border>
    </dxf>
    <dxf>
      <border>
        <bottom style="medium">
          <color theme="4"/>
        </bottom>
      </border>
    </dxf>
    <dxf>
      <border>
        <bottom style="medium">
          <color theme="4"/>
        </bottom>
      </border>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border>
        <bottom/>
      </border>
    </dxf>
    <dxf>
      <border>
        <bottom/>
      </border>
    </dxf>
    <dxf>
      <alignment horizontal="left" indent="1"/>
    </dxf>
    <dxf>
      <alignment horizontal="left" indent="1"/>
    </dxf>
    <dxf>
      <alignment vertical="top"/>
    </dxf>
    <dxf>
      <alignment vertical="top"/>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font>
    </dxf>
    <dxf>
      <font>
        <b/>
      </font>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ill>
        <patternFill>
          <bgColor theme="4" tint="0.59999389629810485"/>
        </patternFill>
      </fill>
    </dxf>
    <dxf>
      <fill>
        <patternFill>
          <bgColor theme="4" tint="0.59999389629810485"/>
        </patternFill>
      </fill>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numFmt numFmtId="176" formatCode="_(&quot;$&quot;* #,##0.00_);_(&quot;$&quot;* \(#,##0.00\);_(&quot;$&quot;* &quot;-&quot;??_);_(@_)"/>
    </dxf>
    <dxf>
      <alignment horizontal="left" vertical="center" textRotation="0" wrapText="0" relativeIndent="-1"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solid">
          <fgColor indexed="64"/>
          <bgColor rgb="FFF5F5F5"/>
        </patternFill>
      </fill>
      <border diagonalUp="0" diagonalDown="0" outline="0">
        <left style="medium">
          <color rgb="FFF5F5F5"/>
        </left>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numFmt numFmtId="11" formatCode="&quot;¥&quot;#,##0.00;&quot;¥&quot;\-#,##0.00"/>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border>
    </dxf>
    <dxf>
      <font>
        <b/>
        <strike val="0"/>
        <outline val="0"/>
        <shadow val="0"/>
        <u val="none"/>
        <vertAlign val="baseline"/>
        <sz val="11"/>
        <name val="Meiryo UI"/>
        <family val="3"/>
        <charset val="128"/>
        <scheme val="none"/>
      </font>
      <border diagonalUp="0" diagonalDown="0" outline="0">
        <left/>
        <right style="medium">
          <color rgb="FFF5F5F5"/>
        </right>
        <top style="medium">
          <color rgb="FFF5F5F5"/>
        </top>
        <bottom style="medium">
          <color rgb="FFF5F5F5"/>
        </bottom>
      </border>
    </dxf>
    <dxf>
      <border>
        <top style="medium">
          <color rgb="FFF5F5F5"/>
        </top>
      </border>
    </dxf>
    <dxf>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center" vertical="center" textRotation="0" wrapText="0" indent="0" justifyLastLine="0" shrinkToFit="0" readingOrder="0"/>
    </dxf>
    <dxf>
      <font>
        <color theme="4"/>
      </font>
    </dxf>
    <dxf>
      <font>
        <b val="0"/>
        <i val="0"/>
        <color theme="1" tint="0.34998626667073579"/>
      </font>
      <border>
        <left/>
        <right/>
        <top style="medium">
          <color theme="0"/>
        </top>
        <bottom style="medium">
          <color theme="0"/>
        </bottom>
        <vertical style="medium">
          <color theme="0"/>
        </vertical>
        <horizontal style="medium">
          <color theme="0"/>
        </horizontal>
      </border>
    </dxf>
    <dxf>
      <font>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79995117038483843"/>
          <bgColor theme="5" tint="0.7999816888943144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39991454817346722"/>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0" tint="-0.14999847407452621"/>
          <bgColor theme="0" tint="-0.14999847407452621"/>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4" tint="0.39988402966399123"/>
          <bgColor theme="4" tint="0.79998168889431442"/>
        </patternFill>
      </fill>
      <border>
        <left/>
        <right/>
        <top style="medium">
          <color theme="0"/>
        </top>
        <bottom style="medium">
          <color theme="0"/>
        </bottom>
        <vertical style="medium">
          <color theme="0"/>
        </vertical>
        <horizontal style="medium">
          <color theme="0"/>
        </horizontal>
      </border>
    </dxf>
    <dxf>
      <font>
        <b/>
        <color theme="0"/>
      </font>
    </dxf>
    <dxf>
      <fill>
        <patternFill>
          <bgColor theme="4" tint="0.79998168889431442"/>
        </patternFill>
      </fill>
      <border>
        <left/>
        <right/>
        <top style="medium">
          <color theme="0"/>
        </top>
        <bottom style="medium">
          <color theme="0"/>
        </bottom>
        <vertical style="medium">
          <color theme="0"/>
        </vertical>
        <horizontal style="medium">
          <color theme="0"/>
        </horizontal>
      </border>
    </dxf>
    <dxf>
      <font>
        <b/>
        <i val="0"/>
        <color theme="3"/>
      </font>
      <fill>
        <patternFill>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auto="1"/>
          <bgColor theme="4" tint="0.39994506668294322"/>
        </patternFill>
      </fill>
      <border>
        <left/>
        <right style="thick">
          <color theme="0"/>
        </right>
        <top/>
        <bottom style="thick">
          <color theme="1" tint="0.499984740745262"/>
        </bottom>
        <vertical/>
        <horizontal style="thin">
          <color theme="4" tint="-0.249977111117893"/>
        </horizontal>
      </border>
    </dxf>
    <dxf>
      <font>
        <b val="0"/>
        <i val="0"/>
        <strike val="0"/>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i val="0"/>
        <sz val="11"/>
        <color theme="1" tint="0.34998626667073579"/>
        <name val="Meiryo UI"/>
        <family val="3"/>
        <charset val="128"/>
        <scheme val="none"/>
      </font>
      <border>
        <vertical/>
        <horizontal/>
      </border>
    </dxf>
    <dxf>
      <font>
        <color theme="1" tint="0.34998626667073579"/>
        <name val="Meiryo UI"/>
        <family val="3"/>
        <charset val="128"/>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5"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5" tint="0.79998168889431442"/>
        </patternFill>
      </fill>
      <border>
        <left/>
        <right/>
        <top style="medium">
          <color theme="0"/>
        </top>
        <bottom style="medium">
          <color theme="0"/>
        </bottom>
        <vertical style="medium">
          <color theme="0"/>
        </vertical>
        <horizontal style="medium">
          <color theme="0"/>
        </horizontal>
      </border>
    </dxf>
    <dxf>
      <font>
        <b val="0"/>
        <i val="0"/>
        <color theme="3" tint="0.24994659260841701"/>
      </font>
      <fill>
        <patternFill>
          <bgColor theme="4" tint="0.79998168889431442"/>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4"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3" tint="0.24994659260841701"/>
      </font>
      <fill>
        <patternFill patternType="none">
          <fgColor auto="1"/>
          <bgColor auto="1"/>
        </patternFill>
      </fill>
      <border>
        <left/>
        <right style="medium">
          <color theme="0"/>
        </right>
        <top style="medium">
          <color theme="0"/>
        </top>
        <bottom style="medium">
          <color theme="0"/>
        </bottom>
        <vertical style="medium">
          <color theme="0"/>
        </vertical>
        <horizontal style="medium">
          <color theme="0"/>
        </horizontal>
      </border>
    </dxf>
    <dxf>
      <font>
        <b/>
        <i val="0"/>
        <sz val="11"/>
        <color theme="1" tint="0.34998626667073579"/>
        <name val="Meiryo UI"/>
        <family val="3"/>
        <charset val="128"/>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8"/>
        <color theme="1" tint="0.34998626667073579"/>
        <name val="Meiryo UI"/>
        <family val="3"/>
        <charset val="128"/>
        <scheme val="none"/>
      </font>
      <fill>
        <patternFill>
          <bgColor theme="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6"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6" tint="0.79998168889431442"/>
        </patternFill>
      </fill>
      <border>
        <left/>
        <right style="medium">
          <color theme="0"/>
        </right>
        <top style="medium">
          <color theme="0"/>
        </top>
        <bottom style="medium">
          <color theme="0"/>
        </bottom>
        <vertical style="medium">
          <color theme="0"/>
        </vertical>
        <horizontal style="medium">
          <color theme="0"/>
        </horizontal>
      </border>
    </dxf>
    <dxf>
      <font>
        <color theme="1"/>
      </font>
      <border diagonalUp="0" diagonalDown="0">
        <left/>
        <right/>
        <top/>
        <bottom/>
        <vertical/>
        <horizontal/>
      </border>
    </dxf>
  </dxfs>
  <tableStyles count="7" defaultTableStyle="TableStyleMedium2" defaultPivotStyle="PivotStyleLight16">
    <tableStyle name="スライサー スタイル 1" pivot="0" table="0" count="1" xr9:uid="{E4E76D0A-8799-4924-A1EE-0543342195A2}">
      <tableStyleElement type="wholeTable" dxfId="144"/>
    </tableStyle>
    <tableStyle name="データ リスト" pivot="0" count="3" xr9:uid="{E5E80545-E3CC-429B-AC13-832ACB5CD8C0}">
      <tableStyleElement type="wholeTable" dxfId="143"/>
      <tableStyleElement type="headerRow" dxfId="142"/>
      <tableStyleElement type="firstRowStripe" dxfId="141"/>
    </tableStyle>
    <tableStyle name="家庭の収支スライサー" pivot="0" table="0" count="10" xr9:uid="{9EAF4DFD-5993-4B27-874B-842437E58F8C}">
      <tableStyleElement type="wholeTable" dxfId="140"/>
      <tableStyleElement type="headerRow" dxfId="139"/>
    </tableStyle>
    <tableStyle name="支出" pivot="0" count="3" xr9:uid="{2CEE5C25-9C22-41DA-B946-A398799A609B}">
      <tableStyleElement type="wholeTable" dxfId="138"/>
      <tableStyleElement type="headerRow" dxfId="137"/>
      <tableStyleElement type="firstRowStripe" dxfId="136"/>
    </tableStyle>
    <tableStyle name="収入" pivot="0" count="3" xr9:uid="{013EB4C4-1C9F-4AAF-B3AF-BDAF42CF468F}">
      <tableStyleElement type="wholeTable" dxfId="135"/>
      <tableStyleElement type="headerRow" dxfId="134"/>
      <tableStyleElement type="firstRowStripe" dxfId="133"/>
    </tableStyle>
    <tableStyle name="半月の収支タイムライン" pivot="0" table="0" count="9" xr9:uid="{CAB6EF26-8C31-4F34-BA6E-266400FADD07}">
      <tableStyleElement type="wholeTable" dxfId="132"/>
      <tableStyleElement type="headerRow" dxfId="131"/>
    </tableStyle>
    <tableStyle name="半月の収支ピボットテーブル" table="0" count="12" xr9:uid="{AF92072E-D8E4-4654-AD7D-A16E9EC93870}">
      <tableStyleElement type="wholeTable" dxfId="130"/>
      <tableStyleElement type="headerRow" dxfId="129"/>
      <tableStyleElement type="totalRow" dxfId="128"/>
      <tableStyleElement type="firstRowStripe" dxfId="127"/>
      <tableStyleElement type="firstHeaderCell" dxfId="126"/>
      <tableStyleElement type="firstSubtotalRow" dxfId="125"/>
      <tableStyleElement type="secondSubtotalRow" dxfId="124"/>
      <tableStyleElement type="firstColumnSubheading" dxfId="123"/>
      <tableStyleElement type="firstRowSubheading" dxfId="122"/>
      <tableStyleElement type="secondRowSubheading" dxfId="121"/>
      <tableStyleElement type="pageFieldLabels" dxfId="120"/>
      <tableStyleElement type="pageFieldValues" dxfId="119"/>
    </tableStyle>
  </tableStyles>
  <colors>
    <mruColors>
      <color rgb="FFF7F7F7"/>
      <color rgb="FFECBC1A"/>
      <color rgb="FFF5F5F5"/>
      <color rgb="FFFEFCF4"/>
      <color rgb="FFE7E98F"/>
    </mruColors>
  </colors>
  <extLst>
    <ext xmlns:x14="http://schemas.microsoft.com/office/spreadsheetml/2009/9/main" uri="{46F421CA-312F-682f-3DD2-61675219B42D}">
      <x14:dxfs count="8">
        <dxf>
          <font>
            <b/>
            <i val="0"/>
            <sz val="8"/>
            <color theme="0" tint="-0.24994659260841701"/>
            <name val="Meiryo UI"/>
            <family val="3"/>
            <charset val="128"/>
            <scheme val="none"/>
          </font>
          <fill>
            <patternFill patternType="solid">
              <fgColor auto="1"/>
              <bgColor theme="0" tint="-0.14996795556505021"/>
            </patternFill>
          </fill>
          <border>
            <left style="thin">
              <color theme="5"/>
            </left>
            <right style="thin">
              <color theme="5"/>
            </right>
            <top style="thin">
              <color theme="5"/>
            </top>
            <bottom style="thin">
              <color theme="5"/>
            </bottom>
            <vertical/>
            <horizontal/>
          </border>
        </dxf>
        <dxf>
          <font>
            <color theme="0" tint="-0.24994659260841701"/>
            <name val="Meiryo UI"/>
            <family val="3"/>
            <charset val="128"/>
          </font>
          <fill>
            <patternFill>
              <bgColor theme="0" tint="-0.14996795556505021"/>
            </patternFill>
          </fill>
        </dxf>
        <dxf>
          <font>
            <b/>
            <i val="0"/>
            <sz val="8"/>
            <color theme="3"/>
            <name val="Meiryo UI"/>
            <family val="3"/>
            <charset val="128"/>
            <scheme val="none"/>
          </font>
          <fill>
            <patternFill patternType="solid">
              <fgColor auto="1"/>
              <bgColor theme="4" tint="0.79998168889431442"/>
            </patternFill>
          </fill>
          <border>
            <left style="thin">
              <color theme="5"/>
            </left>
            <right style="thin">
              <color theme="5"/>
            </right>
            <top style="thin">
              <color theme="5"/>
            </top>
            <bottom style="thin">
              <color theme="5"/>
            </bottom>
            <vertical/>
            <horizontal/>
          </border>
        </dxf>
        <dxf>
          <font>
            <color theme="3"/>
            <name val="Meiryo UI"/>
            <family val="3"/>
            <charset val="128"/>
          </font>
          <fill>
            <patternFill>
              <bgColor theme="4" tint="0.79998168889431442"/>
            </patternFill>
          </fill>
        </dxf>
        <dxf>
          <font>
            <b/>
            <i val="0"/>
            <sz val="8"/>
            <color theme="0" tint="-0.24994659260841701"/>
            <name val="Meiryo UI"/>
            <family val="3"/>
            <charset val="128"/>
            <scheme val="none"/>
          </font>
          <fill>
            <patternFill patternType="solid">
              <fgColor theme="4" tint="0.79989013336588644"/>
              <bgColor theme="0" tint="-0.14996795556505021"/>
            </patternFill>
          </fill>
          <border>
            <left style="thin">
              <color theme="0"/>
            </left>
            <right style="thin">
              <color theme="0"/>
            </right>
            <top style="thin">
              <color theme="0"/>
            </top>
            <bottom style="thin">
              <color theme="0"/>
            </bottom>
            <vertical/>
            <horizontal/>
          </border>
        </dxf>
        <dxf>
          <font>
            <b/>
            <i val="0"/>
            <sz val="8"/>
            <color theme="1" tint="0.34998626667073579"/>
            <name val="Meiryo UI"/>
            <family val="3"/>
            <charset val="128"/>
            <scheme val="none"/>
          </font>
          <fill>
            <patternFill patternType="solid">
              <fgColor auto="1"/>
              <bgColor theme="4" tint="0.79998168889431442"/>
            </patternFill>
          </fill>
          <border>
            <left style="thin">
              <color theme="4"/>
            </left>
            <right style="thin">
              <color theme="4"/>
            </right>
            <top style="thin">
              <color theme="4"/>
            </top>
            <bottom style="thin">
              <color theme="4"/>
            </bottom>
            <vertical/>
            <horizontal/>
          </border>
        </dxf>
        <dxf>
          <font>
            <color theme="0" tint="-0.24994659260841701"/>
            <name val="Meiryo UI"/>
            <family val="3"/>
            <charset val="128"/>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dxf>
          <font>
            <b/>
            <i val="0"/>
            <sz val="8"/>
            <color theme="1" tint="0.34998626667073579"/>
            <name val="Meiryo UI"/>
            <family val="3"/>
            <charset val="128"/>
            <scheme val="none"/>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x14:dxfs>
    </ext>
    <ext xmlns:x14="http://schemas.microsoft.com/office/spreadsheetml/2009/9/main" uri="{EB79DEF2-80B8-43e5-95BD-54CBDDF9020C}">
      <x14:slicerStyles defaultSlicerStyle="SlicerStyleLight1">
        <x14:slicerStyle name="スライサー スタイル 1"/>
        <x14:slicerStyle name="家庭の収支スライサー">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9"/>
            <color theme="1" tint="0.34998626667073579"/>
            <name val="Meiryo UI"/>
            <family val="3"/>
            <charset val="128"/>
          </font>
          <border>
            <left/>
            <right/>
            <top/>
            <bottom/>
            <vertical/>
            <horizontal/>
          </border>
        </dxf>
        <dxf>
          <font>
            <sz val="9"/>
            <color theme="1" tint="0.34998626667073579"/>
            <name val="Meiryo UI"/>
            <family val="3"/>
            <charset val="128"/>
          </font>
          <border>
            <left/>
            <right/>
            <top/>
            <bottom/>
            <vertical/>
            <horizontal/>
          </border>
        </dxf>
        <dxf>
          <font>
            <b/>
            <i val="0"/>
            <sz val="9"/>
            <color theme="1" tint="0.34998626667073579"/>
            <name val="Meiryo UI"/>
            <family val="3"/>
            <charset val="128"/>
          </font>
          <border>
            <left/>
            <right/>
            <top/>
            <bottom/>
            <vertical/>
            <horizontal/>
          </border>
        </dxf>
        <dxf>
          <font>
            <b/>
            <i val="0"/>
            <sz val="10"/>
            <color theme="1" tint="0.34998626667073579"/>
            <name val="Meiryo UI"/>
            <family val="3"/>
            <charset val="128"/>
          </font>
          <border>
            <left/>
            <right/>
            <top/>
            <bottom/>
            <vertical/>
            <horizontal/>
          </border>
        </dxf>
      </x15:dxfs>
    </ext>
    <ext xmlns:x15="http://schemas.microsoft.com/office/spreadsheetml/2010/11/main" uri="{9260A510-F301-46a8-8635-F512D64BE5F5}">
      <x15:timelineStyles defaultTimelineStyle="TimeSlicerStyleLight1">
        <x15:timelineStyle name="半月の収支タイムライン">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&#65279;<?xml version="1.0" encoding="utf-8"?><Relationships xmlns="http://schemas.openxmlformats.org/package/2006/relationships"><Relationship Type="http://schemas.microsoft.com/office/2007/relationships/slicerCache" Target="/xl/slicerCaches/slicerCache1.xml" Id="rId8" /><Relationship Type="http://schemas.openxmlformats.org/officeDocument/2006/relationships/sharedStrings" Target="/xl/sharedStrings.xml" Id="rId13" /><Relationship Type="http://schemas.openxmlformats.org/officeDocument/2006/relationships/worksheet" Target="/xl/worksheets/sheet31.xml" Id="rId3" /><Relationship Type="http://schemas.openxmlformats.org/officeDocument/2006/relationships/pivotCacheDefinition" Target="/xl/pivotCache/pivotCacheDefinition11.xml" Id="rId7" /><Relationship Type="http://schemas.openxmlformats.org/officeDocument/2006/relationships/styles" Target="/xl/styles.xml" Id="rId12" /><Relationship Type="http://schemas.openxmlformats.org/officeDocument/2006/relationships/customXml" Target="/customXml/item3.xml" Id="rId17" /><Relationship Type="http://schemas.openxmlformats.org/officeDocument/2006/relationships/worksheet" Target="/xl/worksheets/sheet22.xml" Id="rId2" /><Relationship Type="http://schemas.openxmlformats.org/officeDocument/2006/relationships/customXml" Target="/customXml/item22.xml" Id="rId16" /><Relationship Type="http://schemas.openxmlformats.org/officeDocument/2006/relationships/worksheet" Target="/xl/worksheets/sheet13.xml" Id="rId1" /><Relationship Type="http://schemas.openxmlformats.org/officeDocument/2006/relationships/worksheet" Target="/xl/worksheets/sheet64.xml" Id="rId6" /><Relationship Type="http://schemas.openxmlformats.org/officeDocument/2006/relationships/theme" Target="/xl/theme/theme11.xml" Id="rId11" /><Relationship Type="http://schemas.openxmlformats.org/officeDocument/2006/relationships/worksheet" Target="/xl/worksheets/sheet55.xml" Id="rId5" /><Relationship Type="http://schemas.openxmlformats.org/officeDocument/2006/relationships/customXml" Target="/customXml/item13.xml" Id="rId15" /><Relationship Type="http://schemas.microsoft.com/office/2011/relationships/timelineCache" Target="/xl/timelineCaches/timelineCache1.xml" Id="rId10" /><Relationship Type="http://schemas.openxmlformats.org/officeDocument/2006/relationships/worksheet" Target="/xl/worksheets/sheet46.xml" Id="rId4" /><Relationship Type="http://schemas.microsoft.com/office/2007/relationships/slicerCache" Target="/xl/slicerCaches/slicerCache22.xml" Id="rId9" /><Relationship Type="http://schemas.openxmlformats.org/officeDocument/2006/relationships/calcChain" Target="/xl/calcChain.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_rels/chart33.xml.rels>&#65279;<?xml version="1.0" encoding="utf-8"?><Relationships xmlns="http://schemas.openxmlformats.org/package/2006/relationships"><Relationship Type="http://schemas.microsoft.com/office/2011/relationships/chartColorStyle" Target="/xl/charts/colors33.xml" Id="rId2" /><Relationship Type="http://schemas.microsoft.com/office/2011/relationships/chartStyle" Target="/xl/charts/style33.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4.5341919618460902E-2"/>
          <c:y val="0"/>
          <c:w val="0.90931616076307797"/>
          <c:h val="0.80235001801069095"/>
        </c:manualLayout>
      </c:layout>
      <c:barChart>
        <c:barDir val="bar"/>
        <c:grouping val="stacked"/>
        <c:varyColors val="0"/>
        <c:ser>
          <c:idx val="0"/>
          <c:order val="0"/>
          <c:tx>
            <c:strRef>
              <c:f>ダッシュボード!$B$3</c:f>
              <c:strCache>
                <c:ptCount val="1"/>
                <c:pt idx="0">
                  <c:v>月の合計</c:v>
                </c:pt>
              </c:strCache>
            </c:strRef>
          </c:tx>
          <c:spPr>
            <a:solidFill>
              <a:schemeClr val="dk1">
                <a:tint val="88500"/>
                <a:alpha val="70000"/>
              </a:schemeClr>
            </a:solidFill>
            <a:ln>
              <a:noFill/>
            </a:ln>
            <a:effectLst/>
          </c:spPr>
          <c:invertIfNegative val="0"/>
          <c:dPt>
            <c:idx val="0"/>
            <c:invertIfNegative val="0"/>
            <c:bubble3D val="0"/>
            <c:spPr>
              <a:solidFill>
                <a:schemeClr val="bg1"/>
              </a:solidFill>
              <a:ln>
                <a:noFill/>
              </a:ln>
              <a:effectLst/>
            </c:spPr>
            <c:extLst>
              <c:ext xmlns:c16="http://schemas.microsoft.com/office/drawing/2014/chart" uri="{C3380CC4-5D6E-409C-BE32-E72D297353CC}">
                <c16:uniqueId val="{00000001-6A13-4EC3-9B00-29EEAEB2F423}"/>
              </c:ext>
            </c:extLst>
          </c:dPt>
          <c:dPt>
            <c:idx val="1"/>
            <c:invertIfNegative val="0"/>
            <c:bubble3D val="0"/>
            <c:spPr>
              <a:solidFill>
                <a:schemeClr val="bg1"/>
              </a:solidFill>
              <a:ln>
                <a:noFill/>
              </a:ln>
              <a:effectLst/>
            </c:spPr>
            <c:extLst>
              <c:ext xmlns:c16="http://schemas.microsoft.com/office/drawing/2014/chart" uri="{C3380CC4-5D6E-409C-BE32-E72D297353CC}">
                <c16:uniqueId val="{00000003-6A13-4EC3-9B00-29EEAEB2F423}"/>
              </c:ext>
            </c:extLst>
          </c:dPt>
          <c:dLbls>
            <c:dLbl>
              <c:idx val="0"/>
              <c:tx>
                <c:strRef>
                  <c:f>ダッシュボード!$D$4</c:f>
                  <c:strCache>
                    <c:ptCount val="1"/>
                    <c:pt idx="0">
                      <c:v>¥0</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{4DEB4F16-7DA6-4FB4-81DF-BAE9A0CB0EC6}</c15:txfldGUID>
                      <c15:f>ダッシュボード!$D$4</c15:f>
                      <c15:dlblFieldTableCache>
                        <c:ptCount val="1"/>
                        <c:pt idx="0">
                          <c:v>¥0</c:v>
                        </c:pt>
                      </c15:dlblFieldTableCache>
                    </c15:dlblFTEntry>
                  </c15:dlblFieldTable>
                  <c15:showDataLabelsRange val="0"/>
                </c:ext>
                <c:ext xmlns:c16="http://schemas.microsoft.com/office/drawing/2014/chart" uri="{C3380CC4-5D6E-409C-BE32-E72D297353CC}">
                  <c16:uniqueId val="{00000001-6A13-4EC3-9B00-29EEAEB2F423}"/>
                </c:ext>
              </c:extLst>
            </c:dLbl>
            <c:dLbl>
              <c:idx val="1"/>
              <c:tx>
                <c:strRef>
                  <c:f>ダッシュボード!$D$5</c:f>
                  <c:strCache>
                    <c:ptCount val="1"/>
                    <c:pt idx="0">
                      <c:v>¥0</c:v>
                    </c:pt>
                  </c:strCache>
                </c:strRef>
              </c:tx>
              <c:numFmt formatCode="&quot;¥&quot;#,##0_);\(&quot;¥&quot;#,##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{8BBB25C7-D351-4846-B15E-D895FD7F2342}</c15:txfldGUID>
                      <c15:f>ダッシュボード!$D$5</c15:f>
                      <c15:dlblFieldTableCache>
                        <c:ptCount val="1"/>
                        <c:pt idx="0">
                          <c:v>¥0</c:v>
                        </c:pt>
                      </c15:dlblFieldTableCache>
                    </c15:dlblFTEntry>
                  </c15:dlblFieldTable>
                  <c15:showDataLabelsRange val="0"/>
                </c:ext>
                <c:ext xmlns:c16="http://schemas.microsoft.com/office/drawing/2014/chart" uri="{C3380CC4-5D6E-409C-BE32-E72D297353CC}">
                  <c16:uniqueId val="{00000003-6A13-4EC3-9B00-29EEAEB2F423}"/>
                </c:ext>
              </c:extLst>
            </c:dLbl>
            <c:numFmt formatCode="#,##0_);[Red]\(#,##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ダッシュボード!$B$4:$B$5</c:f>
              <c:strCache>
                <c:ptCount val="2"/>
                <c:pt idx="0">
                  <c:v>収入</c:v>
                </c:pt>
                <c:pt idx="1">
                  <c:v>支出</c:v>
                </c:pt>
              </c:strCache>
            </c:strRef>
          </c:cat>
          <c:val>
            <c:numRef>
              <c:f>ダッシュボード!$D$4:$D$5</c:f>
              <c:numCache>
                <c:formatCode>"¥"#,##0_);\("¥"#,##0\)</c:formatCode>
                <c:ptCount val="2"/>
                <c:pt idx="0">
                  <c:v>0</c:v>
                </c:pt>
                <c:pt idx="1">
                  <c:v>0</c:v>
                </c:pt>
              </c:numCache>
            </c:numRef>
          </c:val>
          <c:extLst>
            <c:ext xmlns:c16="http://schemas.microsoft.com/office/drawing/2014/chart" uri="{C3380CC4-5D6E-409C-BE32-E72D297353CC}">
              <c16:uniqueId val="{00000004-6A13-4EC3-9B00-29EEAEB2F423}"/>
            </c:ext>
          </c:extLst>
        </c:ser>
        <c:dLbls>
          <c:dLblPos val="inBase"/>
          <c:showLegendKey val="0"/>
          <c:showVal val="1"/>
          <c:showCatName val="0"/>
          <c:showSerName val="0"/>
          <c:showPercent val="0"/>
          <c:showBubbleSize val="0"/>
        </c:dLbls>
        <c:gapWidth val="50"/>
        <c:overlap val="100"/>
        <c:axId val="-1860767168"/>
        <c:axId val="-1860764416"/>
      </c:barChart>
      <c:catAx>
        <c:axId val="-1860767168"/>
        <c:scaling>
          <c:orientation val="minMax"/>
        </c:scaling>
        <c:delete val="1"/>
        <c:axPos val="l"/>
        <c:numFmt formatCode="General" sourceLinked="0"/>
        <c:majorTickMark val="none"/>
        <c:minorTickMark val="none"/>
        <c:tickLblPos val="nextTo"/>
        <c:crossAx val="-1860764416"/>
        <c:crosses val="autoZero"/>
        <c:auto val="1"/>
        <c:lblAlgn val="ctr"/>
        <c:lblOffset val="100"/>
        <c:noMultiLvlLbl val="0"/>
      </c:catAx>
      <c:valAx>
        <c:axId val="-1860764416"/>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quot;#,##0_);\(&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8607671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73988456500738E-2"/>
          <c:y val="8.7619215119552705E-3"/>
          <c:w val="0.88491656019730502"/>
          <c:h val="0.861900469704318"/>
        </c:manualLayout>
      </c:layout>
      <c:barChart>
        <c:barDir val="bar"/>
        <c:grouping val="stacked"/>
        <c:varyColors val="0"/>
        <c:ser>
          <c:idx val="0"/>
          <c:order val="0"/>
          <c:tx>
            <c:strRef>
              <c:f>ダッシュボード!$I$3</c:f>
              <c:strCache>
                <c:ptCount val="1"/>
                <c:pt idx="0">
                  <c:v>年間合計</c:v>
                </c:pt>
              </c:strCache>
            </c:strRef>
          </c:tx>
          <c:spPr>
            <a:solidFill>
              <a:schemeClr val="bg1"/>
            </a:solidFill>
            <a:ln>
              <a:noFill/>
            </a:ln>
            <a:effectLst/>
          </c:spPr>
          <c:invertIfNegative val="0"/>
          <c:dPt>
            <c:idx val="0"/>
            <c:invertIfNegative val="0"/>
            <c:bubble3D val="0"/>
            <c:extLst>
              <c:ext xmlns:c16="http://schemas.microsoft.com/office/drawing/2014/chart" uri="{C3380CC4-5D6E-409C-BE32-E72D297353CC}">
                <c16:uniqueId val="{00000001-E547-40B9-8668-D8C6190539C6}"/>
              </c:ext>
            </c:extLst>
          </c:dPt>
          <c:dPt>
            <c:idx val="1"/>
            <c:invertIfNegative val="0"/>
            <c:bubble3D val="0"/>
            <c:extLst>
              <c:ext xmlns:c16="http://schemas.microsoft.com/office/drawing/2014/chart" uri="{C3380CC4-5D6E-409C-BE32-E72D297353CC}">
                <c16:uniqueId val="{00000003-E547-40B9-8668-D8C6190539C6}"/>
              </c:ext>
            </c:extLst>
          </c:dPt>
          <c:dLbls>
            <c:dLbl>
              <c:idx val="0"/>
              <c:tx>
                <c:strRef>
                  <c:f>ダッシュボード!$L$4</c:f>
                  <c:strCache>
                    <c:ptCount val="1"/>
                    <c:pt idx="0">
                      <c:v>¥10,742</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{36309C1F-4D4C-46C6-86F4-FD3CA850279E}</c15:txfldGUID>
                      <c15:f>ダッシュボード!$L$4</c15:f>
                      <c15:dlblFieldTableCache>
                        <c:ptCount val="1"/>
                        <c:pt idx="0">
                          <c:v>¥10,742</c:v>
                        </c:pt>
                      </c15:dlblFieldTableCache>
                    </c15:dlblFTEntry>
                  </c15:dlblFieldTable>
                  <c15:showDataLabelsRange val="0"/>
                </c:ext>
                <c:ext xmlns:c16="http://schemas.microsoft.com/office/drawing/2014/chart" uri="{C3380CC4-5D6E-409C-BE32-E72D297353CC}">
                  <c16:uniqueId val="{00000001-E547-40B9-8668-D8C6190539C6}"/>
                </c:ext>
              </c:extLst>
            </c:dLbl>
            <c:dLbl>
              <c:idx val="1"/>
              <c:tx>
                <c:strRef>
                  <c:f>ダッシュボード!$L$5</c:f>
                  <c:strCache>
                    <c:ptCount val="1"/>
                    <c:pt idx="0">
                      <c:v>¥13,200</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{2C30A9DC-9905-4162-83A8-541A7CD4BB99}</c15:txfldGUID>
                      <c15:f>ダッシュボード!$L$5</c15:f>
                      <c15:dlblFieldTableCache>
                        <c:ptCount val="1"/>
                        <c:pt idx="0">
                          <c:v>¥13,200</c:v>
                        </c:pt>
                      </c15:dlblFieldTableCache>
                    </c15:dlblFTEntry>
                  </c15:dlblFieldTable>
                  <c15:showDataLabelsRange val="0"/>
                </c:ext>
                <c:ext xmlns:c16="http://schemas.microsoft.com/office/drawing/2014/chart" uri="{C3380CC4-5D6E-409C-BE32-E72D297353CC}">
                  <c16:uniqueId val="{00000003-E547-40B9-8668-D8C6190539C6}"/>
                </c:ext>
              </c:extLst>
            </c:dLbl>
            <c:numFmt formatCode="&quot;¥&quot;#,##0_);\(&quot;¥&quot;#,##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eiryo UI" panose="020B0604030504040204" pitchFamily="50" charset="-128"/>
                    <a:ea typeface="Meiryo UI" panose="020B0604030504040204" pitchFamily="50" charset="-128"/>
                    <a:cs typeface="+mn-cs"/>
                  </a:defRPr>
                </a:pPr>
                <a:endParaRPr lang="ja-JP"/>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ダッシュボード!$I$4:$J$5</c:f>
              <c:strCache>
                <c:ptCount val="2"/>
                <c:pt idx="0">
                  <c:v>収入</c:v>
                </c:pt>
                <c:pt idx="1">
                  <c:v>支出</c:v>
                </c:pt>
              </c:strCache>
            </c:strRef>
          </c:cat>
          <c:val>
            <c:numRef>
              <c:f>ダッシュボード!$L$4:$L$5</c:f>
              <c:numCache>
                <c:formatCode>"¥"#,##0_);\("¥"#,##0\)</c:formatCode>
                <c:ptCount val="2"/>
                <c:pt idx="0">
                  <c:v>10742</c:v>
                </c:pt>
                <c:pt idx="1">
                  <c:v>13200</c:v>
                </c:pt>
              </c:numCache>
            </c:numRef>
          </c:val>
          <c:extLst>
            <c:ext xmlns:c16="http://schemas.microsoft.com/office/drawing/2014/chart" uri="{C3380CC4-5D6E-409C-BE32-E72D297353CC}">
              <c16:uniqueId val="{00000004-E547-40B9-8668-D8C6190539C6}"/>
            </c:ext>
          </c:extLst>
        </c:ser>
        <c:dLbls>
          <c:dLblPos val="inBase"/>
          <c:showLegendKey val="0"/>
          <c:showVal val="1"/>
          <c:showCatName val="0"/>
          <c:showSerName val="0"/>
          <c:showPercent val="0"/>
          <c:showBubbleSize val="0"/>
        </c:dLbls>
        <c:gapWidth val="50"/>
        <c:overlap val="100"/>
        <c:axId val="-1860741872"/>
        <c:axId val="-1860739120"/>
      </c:barChart>
      <c:catAx>
        <c:axId val="-1860741872"/>
        <c:scaling>
          <c:orientation val="minMax"/>
        </c:scaling>
        <c:delete val="1"/>
        <c:axPos val="l"/>
        <c:numFmt formatCode="General" sourceLinked="0"/>
        <c:majorTickMark val="none"/>
        <c:minorTickMark val="none"/>
        <c:tickLblPos val="nextTo"/>
        <c:crossAx val="-1860739120"/>
        <c:crosses val="autoZero"/>
        <c:auto val="1"/>
        <c:lblAlgn val="ctr"/>
        <c:lblOffset val="100"/>
        <c:noMultiLvlLbl val="0"/>
      </c:catAx>
      <c:valAx>
        <c:axId val="-1860739120"/>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quot;#,##0_);\(&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8607418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pivotSource>
    <c:name>[Office_65244211_TF03428919_Win32.xltx]カテゴリ ピボットテーブル!カテゴリの合計</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1"/>
          <c:showCatName val="1"/>
          <c:showSerName val="0"/>
          <c:showPercent val="0"/>
          <c:showBubbleSize val="0"/>
          <c:separator>
</c:separator>
          <c:extLst>
            <c:ext xmlns:c15="http://schemas.microsoft.com/office/drawing/2012/chart" uri="{CE6537A1-D6FC-4f65-9D91-7224C49458BB}"/>
          </c:extLst>
        </c:dLbl>
      </c:pivotFmt>
      <c:pivotFmt>
        <c:idx val="2"/>
        <c:dLbl>
          <c:idx val="0"/>
          <c:layout>
            <c:manualLayout>
              <c:x val="0.101993131563412"/>
              <c:y val="-0.157010992992083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3"/>
        <c:dLbl>
          <c:idx val="0"/>
          <c:layout>
            <c:manualLayout>
              <c:x val="-9.4295536728437296E-2"/>
              <c:y val="-0.14642598222857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4"/>
        <c:dLbl>
          <c:idx val="0"/>
          <c:layout>
            <c:manualLayout>
              <c:x val="-0.128934713485823"/>
              <c:y val="-0.132312634543891"/>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6"/>
        <c:dLbl>
          <c:idx val="0"/>
          <c:layout>
            <c:manualLayout>
              <c:x val="-0.203986263126824"/>
              <c:y val="-0.10937844455628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7"/>
        <c:dLbl>
          <c:idx val="0"/>
          <c:layout>
            <c:manualLayout>
              <c:x val="-0.138234256600233"/>
              <c:y val="-7.0566738423408507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8"/>
        <c:dLbl>
          <c:idx val="0"/>
          <c:layout>
            <c:manualLayout>
              <c:x val="-2.8865980631154298E-2"/>
              <c:y val="-0.155246824531498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9"/>
        <c:dLbl>
          <c:idx val="0"/>
          <c:layout>
            <c:manualLayout>
              <c:x val="0.19821306700059299"/>
              <c:y val="-8.4680086108090205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16"/>
      </c:pivotFmt>
      <c:pivotFmt>
        <c:idx val="17"/>
      </c:pivotFmt>
      <c:pivotFmt>
        <c:idx val="18"/>
      </c:pivotFmt>
      <c:pivotFmt>
        <c:idx val="19"/>
      </c:pivotFmt>
      <c:pivotFmt>
        <c:idx val="20"/>
        <c:dLbl>
          <c:idx val="0"/>
          <c:showLegendKey val="1"/>
          <c:showVal val="1"/>
          <c:showCatName val="1"/>
          <c:showSerName val="1"/>
          <c:showPercent val="1"/>
          <c:showBubbleSize val="1"/>
          <c:extLst>
            <c:ext xmlns:c15="http://schemas.microsoft.com/office/drawing/2012/chart" uri="{CE6537A1-D6FC-4f65-9D91-7224C49458BB}"/>
          </c:extLst>
        </c:dLbl>
      </c:pivotFmt>
      <c:pivotFmt>
        <c:idx val="21"/>
        <c:dLbl>
          <c:idx val="0"/>
          <c:showLegendKey val="0"/>
          <c:showVal val="1"/>
          <c:showCatName val="1"/>
          <c:showSerName val="0"/>
          <c:showPercent val="0"/>
          <c:showBubbleSize val="1"/>
          <c:extLst>
            <c:ext xmlns:c15="http://schemas.microsoft.com/office/drawing/2012/chart" uri="{CE6537A1-D6FC-4f65-9D91-7224C49458BB}"/>
          </c:extLst>
        </c:dLbl>
      </c:pivotFmt>
      <c:pivotFmt>
        <c:idx val="2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23"/>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24"/>
        <c:dLbl>
          <c:idx val="0"/>
          <c:layout>
            <c:manualLayout>
              <c:x val="-0.16753559223738601"/>
              <c:y val="-5.1160885356971102E-2"/>
            </c:manualLayout>
          </c:layout>
          <c:showLegendKey val="1"/>
          <c:showVal val="1"/>
          <c:showCatName val="1"/>
          <c:showSerName val="0"/>
          <c:showPercent val="0"/>
          <c:showBubbleSize val="1"/>
          <c:separator> </c:separator>
          <c:extLst>
            <c:ext xmlns:c15="http://schemas.microsoft.com/office/drawing/2012/chart" uri="{CE6537A1-D6FC-4f65-9D91-7224C49458BB}"/>
          </c:extLst>
        </c:dLbl>
      </c:pivotFmt>
      <c:pivotFmt>
        <c:idx val="25"/>
        <c:dLbl>
          <c:idx val="0"/>
          <c:layout>
            <c:manualLayout>
              <c:x val="-0.198957482871196"/>
              <c:y val="-8.7326338798968006E-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8.5725494683922404E-2"/>
                  <c:h val="7.01625076974004E-2"/>
                </c:manualLayout>
              </c15:layout>
            </c:ext>
          </c:extLst>
        </c:dLbl>
      </c:pivotFmt>
      <c:pivotFmt>
        <c:idx val="26"/>
        <c:dLbl>
          <c:idx val="0"/>
          <c:layout>
            <c:manualLayout>
              <c:x val="-0.114458165821653"/>
              <c:y val="-0.1331947187741830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7.6676869893673602E-2"/>
                  <c:h val="6.6634170776229906E-2"/>
                </c:manualLayout>
              </c15:layout>
            </c:ext>
          </c:extLst>
        </c:dLbl>
      </c:pivotFmt>
      <c:pivotFmt>
        <c:idx val="27"/>
        <c:dLbl>
          <c:idx val="0"/>
          <c:layout>
            <c:manualLayout>
              <c:x val="-7.0672156077799406E-2"/>
              <c:y val="-0.10849636032599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40025469557926"/>
                  <c:h val="6.6634170776229906E-2"/>
                </c:manualLayout>
              </c15:layout>
            </c:ext>
          </c:extLst>
        </c:dLbl>
      </c:pivotFmt>
      <c:pivotFmt>
        <c:idx val="28"/>
        <c:dLbl>
          <c:idx val="0"/>
          <c:layout>
            <c:manualLayout>
              <c:x val="0.111385463383488"/>
              <c:y val="-0.1049680234048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3852903927603299"/>
                  <c:h val="7.3690844618570797E-2"/>
                </c:manualLayout>
              </c15:layout>
            </c:ext>
          </c:extLst>
        </c:dLbl>
      </c:pivotFmt>
      <c:pivotFmt>
        <c:idx val="29"/>
        <c:dLbl>
          <c:idx val="0"/>
          <c:layout>
            <c:manualLayout>
              <c:x val="-1.30589853622021E-2"/>
              <c:y val="-0.112906781477454"/>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9.3130586587363506E-2"/>
                  <c:h val="6.8398339236815195E-2"/>
                </c:manualLayout>
              </c15:layout>
            </c:ext>
          </c:extLst>
        </c:dLbl>
      </c:pivotFmt>
      <c:pivotFmt>
        <c:idx val="30"/>
        <c:dLbl>
          <c:idx val="0"/>
          <c:layout>
            <c:manualLayout>
              <c:x val="0.192044023357861"/>
              <c:y val="-5.8217628654763202E-2"/>
            </c:manualLayout>
          </c:layout>
          <c:showLegendKey val="0"/>
          <c:showVal val="1"/>
          <c:showCatName val="1"/>
          <c:showSerName val="0"/>
          <c:showPercent val="0"/>
          <c:showBubbleSize val="1"/>
          <c:separator> </c:separator>
          <c:extLst>
            <c:ext xmlns:c15="http://schemas.microsoft.com/office/drawing/2012/chart" uri="{CE6537A1-D6FC-4f65-9D91-7224C49458BB}">
              <c15:layout>
                <c:manualLayout>
                  <c:w val="7.7140678600284798E-2"/>
                  <c:h val="6.4870002315644701E-2"/>
                </c:manualLayout>
              </c15:layout>
            </c:ext>
          </c:extLst>
        </c:dLbl>
      </c:pivotFmt>
      <c:pivotFmt>
        <c:idx val="31"/>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3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3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lumMod val="40000"/>
              <a:lumOff val="60000"/>
            </a:schemeClr>
          </a:solidFill>
          <a:ln>
            <a:noFill/>
          </a:ln>
          <a:effectLst/>
        </c:spPr>
        <c:dLbl>
          <c:idx val="0"/>
          <c:layout>
            <c:manualLayout>
              <c:x val="3.1152647975077313E-3"/>
              <c:y val="-3.572453793334114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lumMod val="60000"/>
              <a:lumOff val="40000"/>
            </a:schemeClr>
          </a:solidFill>
          <a:ln>
            <a:noFill/>
          </a:ln>
          <a:effectLst/>
        </c:spPr>
      </c:pivotFmt>
      <c:pivotFmt>
        <c:idx val="36"/>
        <c:spPr>
          <a:solidFill>
            <a:schemeClr val="accent3">
              <a:tint val="72000"/>
            </a:schemeClr>
          </a:solidFill>
          <a:ln>
            <a:noFill/>
          </a:ln>
          <a:effectLst/>
        </c:spPr>
      </c:pivotFmt>
      <c:pivotFmt>
        <c:idx val="37"/>
        <c:spPr>
          <a:solidFill>
            <a:schemeClr val="accent3">
              <a:tint val="86000"/>
            </a:schemeClr>
          </a:solidFill>
          <a:ln>
            <a:noFill/>
          </a:ln>
          <a:effectLst/>
        </c:spPr>
      </c:pivotFmt>
      <c:pivotFmt>
        <c:idx val="38"/>
        <c:spPr>
          <a:solidFill>
            <a:schemeClr val="accent3"/>
          </a:solidFill>
          <a:ln>
            <a:noFill/>
          </a:ln>
          <a:effectLst/>
        </c:spPr>
      </c:pivotFmt>
      <c:pivotFmt>
        <c:idx val="39"/>
        <c:spPr>
          <a:solidFill>
            <a:schemeClr val="accent3">
              <a:shade val="86000"/>
            </a:schemeClr>
          </a:solidFill>
          <a:ln>
            <a:noFill/>
          </a:ln>
          <a:effectLst/>
        </c:spPr>
      </c:pivotFmt>
      <c:pivotFmt>
        <c:idx val="40"/>
        <c:spPr>
          <a:solidFill>
            <a:srgbClr val="E7E98F"/>
          </a:solidFill>
          <a:ln>
            <a:noFill/>
          </a:ln>
          <a:effectLst/>
        </c:spPr>
      </c:pivotFmt>
      <c:pivotFmt>
        <c:idx val="41"/>
        <c:spPr>
          <a:solidFill>
            <a:schemeClr val="accent6">
              <a:lumMod val="75000"/>
            </a:schemeClr>
          </a:solidFill>
          <a:ln>
            <a:noFill/>
          </a:ln>
          <a:effectLst/>
        </c:spPr>
        <c:dLbl>
          <c:idx val="0"/>
          <c:layout>
            <c:manualLayout>
              <c:x val="-1.5576323987538998E-2"/>
              <c:y val="-2.679340345000583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3">
              <a:lumMod val="75000"/>
            </a:schemeClr>
          </a:solidFill>
          <a:ln>
            <a:noFill/>
          </a:ln>
          <a:effectLst/>
        </c:spPr>
      </c:pivotFmt>
      <c:pivotFmt>
        <c:idx val="43"/>
        <c:spPr>
          <a:solidFill>
            <a:schemeClr val="accent3"/>
          </a:solidFill>
          <a:ln>
            <a:noFill/>
          </a:ln>
          <a:effectLst>
            <a:outerShdw blurRad="317500" algn="ctr" rotWithShape="0">
              <a:prstClr val="black">
                <a:alpha val="25000"/>
              </a:prstClr>
            </a:outerShdw>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3">
              <a:tint val="44000"/>
            </a:schemeClr>
          </a:solidFill>
          <a:ln>
            <a:noFill/>
          </a:ln>
          <a:effectLst>
            <a:outerShdw blurRad="317500" algn="ctr" rotWithShape="0">
              <a:prstClr val="black">
                <a:alpha val="25000"/>
              </a:prstClr>
            </a:outerShdw>
          </a:effectLst>
        </c:spPr>
        <c:dLbl>
          <c:idx val="0"/>
          <c:layout>
            <c:manualLayout>
              <c:x val="3.1152647975077313E-3"/>
              <c:y val="-3.5724537933341141E-2"/>
            </c:manualLayout>
          </c:layout>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3">
              <a:shade val="86000"/>
            </a:schemeClr>
          </a:solidFill>
          <a:ln>
            <a:noFill/>
          </a:ln>
          <a:effectLst>
            <a:outerShdw blurRad="317500" algn="ctr" rotWithShape="0">
              <a:prstClr val="black">
                <a:alpha val="25000"/>
              </a:prstClr>
            </a:outerShdw>
          </a:effectLst>
        </c:spPr>
      </c:pivotFmt>
      <c:pivotFmt>
        <c:idx val="46"/>
        <c:spPr>
          <a:solidFill>
            <a:schemeClr val="accent3">
              <a:tint val="86000"/>
            </a:schemeClr>
          </a:solidFill>
          <a:ln>
            <a:noFill/>
          </a:ln>
          <a:effectLst>
            <a:outerShdw blurRad="317500" algn="ctr" rotWithShape="0">
              <a:prstClr val="black">
                <a:alpha val="25000"/>
              </a:prstClr>
            </a:outerShdw>
          </a:effectLst>
        </c:spPr>
      </c:pivotFmt>
      <c:pivotFmt>
        <c:idx val="47"/>
        <c:spPr>
          <a:solidFill>
            <a:schemeClr val="accent3">
              <a:tint val="58000"/>
            </a:schemeClr>
          </a:solidFill>
          <a:ln>
            <a:noFill/>
          </a:ln>
          <a:effectLst>
            <a:outerShdw blurRad="317500" algn="ctr" rotWithShape="0">
              <a:prstClr val="black">
                <a:alpha val="25000"/>
              </a:prstClr>
            </a:outerShdw>
          </a:effectLst>
        </c:spPr>
      </c:pivotFmt>
      <c:pivotFmt>
        <c:idx val="48"/>
        <c:spPr>
          <a:solidFill>
            <a:schemeClr val="accent3">
              <a:shade val="44000"/>
            </a:schemeClr>
          </a:solidFill>
          <a:ln>
            <a:noFill/>
          </a:ln>
          <a:effectLst>
            <a:outerShdw blurRad="317500" algn="ctr" rotWithShape="0">
              <a:prstClr val="black">
                <a:alpha val="25000"/>
              </a:prstClr>
            </a:outerShdw>
          </a:effectLst>
        </c:spPr>
      </c:pivotFmt>
      <c:pivotFmt>
        <c:idx val="49"/>
        <c:spPr>
          <a:solidFill>
            <a:schemeClr val="accent3">
              <a:shade val="58000"/>
            </a:schemeClr>
          </a:solidFill>
          <a:ln>
            <a:noFill/>
          </a:ln>
          <a:effectLst>
            <a:outerShdw blurRad="317500" algn="ctr" rotWithShape="0">
              <a:prstClr val="black">
                <a:alpha val="25000"/>
              </a:prstClr>
            </a:outerShdw>
          </a:effectLst>
        </c:spPr>
      </c:pivotFmt>
      <c:pivotFmt>
        <c:idx val="50"/>
        <c:spPr>
          <a:solidFill>
            <a:schemeClr val="accent3">
              <a:shade val="72000"/>
            </a:schemeClr>
          </a:solidFill>
          <a:ln>
            <a:noFill/>
          </a:ln>
          <a:effectLst>
            <a:outerShdw blurRad="317500" algn="ctr" rotWithShape="0">
              <a:prstClr val="black">
                <a:alpha val="25000"/>
              </a:prstClr>
            </a:outerShdw>
          </a:effectLst>
        </c:spPr>
      </c:pivotFmt>
      <c:pivotFmt>
        <c:idx val="51"/>
        <c:spPr>
          <a:solidFill>
            <a:schemeClr val="accent3">
              <a:tint val="72000"/>
            </a:schemeClr>
          </a:solidFill>
          <a:ln>
            <a:noFill/>
          </a:ln>
          <a:effectLst>
            <a:outerShdw blurRad="317500" algn="ctr" rotWithShape="0">
              <a:prstClr val="black">
                <a:alpha val="25000"/>
              </a:prstClr>
            </a:outerShdw>
          </a:effectLst>
        </c:spPr>
        <c:dLbl>
          <c:idx val="0"/>
          <c:layout>
            <c:manualLayout>
              <c:x val="-1.5576323987538998E-2"/>
              <c:y val="-2.6793403450005832E-2"/>
            </c:manualLayout>
          </c:layout>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3">
              <a:lumMod val="75000"/>
            </a:schemeClr>
          </a:solidFill>
          <a:ln>
            <a:noFill/>
          </a:ln>
          <a:effectLst/>
        </c:spPr>
      </c:pivotFmt>
      <c:pivotFmt>
        <c:idx val="53"/>
        <c:spPr>
          <a:solidFill>
            <a:schemeClr val="accent3"/>
          </a:solidFill>
          <a:ln>
            <a:noFill/>
          </a:ln>
          <a:effectLst>
            <a:outerShdw blurRad="317500" algn="ctr" rotWithShape="0">
              <a:prstClr val="black">
                <a:alpha val="25000"/>
              </a:prstClr>
            </a:outerShdw>
          </a:effectLst>
        </c:spPr>
      </c:pivotFmt>
    </c:pivotFmts>
    <c:plotArea>
      <c:layout/>
      <c:doughnutChart>
        <c:varyColors val="1"/>
        <c:ser>
          <c:idx val="0"/>
          <c:order val="0"/>
          <c:tx>
            <c:strRef>
              <c:f>'カテゴリ ピボットテーブル'!$C$3</c:f>
              <c:strCache>
                <c:ptCount val="1"/>
                <c:pt idx="0">
                  <c:v>集計</c:v>
                </c:pt>
              </c:strCache>
            </c:strRef>
          </c:tx>
          <c:dPt>
            <c:idx val="0"/>
            <c:bubble3D val="0"/>
            <c:spPr>
              <a:solidFill>
                <a:schemeClr val="accent3">
                  <a:tint val="44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26B-4F0D-99C4-A32A7AFE75E8}"/>
              </c:ext>
            </c:extLst>
          </c:dPt>
          <c:dPt>
            <c:idx val="1"/>
            <c:bubble3D val="0"/>
            <c:spPr>
              <a:solidFill>
                <a:schemeClr val="accent3">
                  <a:tint val="58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26B-4F0D-99C4-A32A7AFE75E8}"/>
              </c:ext>
            </c:extLst>
          </c:dPt>
          <c:dPt>
            <c:idx val="2"/>
            <c:bubble3D val="0"/>
            <c:spPr>
              <a:solidFill>
                <a:schemeClr val="accent3">
                  <a:tint val="72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26B-4F0D-99C4-A32A7AFE75E8}"/>
              </c:ext>
            </c:extLst>
          </c:dPt>
          <c:dPt>
            <c:idx val="3"/>
            <c:bubble3D val="0"/>
            <c:spPr>
              <a:solidFill>
                <a:schemeClr val="accent3">
                  <a:tint val="86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26B-4F0D-99C4-A32A7AFE75E8}"/>
              </c:ext>
            </c:extLst>
          </c:dPt>
          <c:dPt>
            <c:idx val="4"/>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226B-4F0D-99C4-A32A7AFE75E8}"/>
              </c:ext>
            </c:extLst>
          </c:dPt>
          <c:dPt>
            <c:idx val="5"/>
            <c:bubble3D val="0"/>
            <c:spPr>
              <a:solidFill>
                <a:schemeClr val="accent3">
                  <a:shade val="86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226B-4F0D-99C4-A32A7AFE75E8}"/>
              </c:ext>
            </c:extLst>
          </c:dPt>
          <c:dPt>
            <c:idx val="6"/>
            <c:bubble3D val="0"/>
            <c:spPr>
              <a:solidFill>
                <a:schemeClr val="accent3">
                  <a:shade val="72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226B-4F0D-99C4-A32A7AFE75E8}"/>
              </c:ext>
            </c:extLst>
          </c:dPt>
          <c:dPt>
            <c:idx val="7"/>
            <c:bubble3D val="0"/>
            <c:spPr>
              <a:solidFill>
                <a:schemeClr val="accent3">
                  <a:shade val="58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226B-4F0D-99C4-A32A7AFE75E8}"/>
              </c:ext>
            </c:extLst>
          </c:dPt>
          <c:dPt>
            <c:idx val="8"/>
            <c:bubble3D val="0"/>
            <c:spPr>
              <a:solidFill>
                <a:schemeClr val="accent3">
                  <a:shade val="44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0-119D-490C-9A82-D882F3ADD0C6}"/>
              </c:ext>
            </c:extLst>
          </c:dPt>
          <c:dPt>
            <c:idx val="9"/>
            <c:bubble3D val="0"/>
            <c:spPr>
              <a:solidFill>
                <a:schemeClr val="accent3">
                  <a:shade val="44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2F5B-4BEE-A55F-75A23F65FCF7}"/>
              </c:ext>
            </c:extLst>
          </c:dPt>
          <c:dLbls>
            <c:dLbl>
              <c:idx val="0"/>
              <c:layout>
                <c:manualLayout>
                  <c:x val="3.1152647975077313E-3"/>
                  <c:y val="-3.5724537933341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6B-4F0D-99C4-A32A7AFE75E8}"/>
                </c:ext>
              </c:extLst>
            </c:dLbl>
            <c:dLbl>
              <c:idx val="2"/>
              <c:layout>
                <c:manualLayout>
                  <c:x val="-1.5576323987538998E-2"/>
                  <c:y val="-2.6793403450005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6B-4F0D-99C4-A32A7AFE75E8}"/>
                </c:ext>
              </c:extLst>
            </c:dLbl>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'カテゴリ ピボットテーブル'!$B$4:$B$13</c:f>
              <c:strCache>
                <c:ptCount val="9"/>
                <c:pt idx="0">
                  <c:v>ペット費用</c:v>
                </c:pt>
                <c:pt idx="1">
                  <c:v>娯楽</c:v>
                </c:pt>
                <c:pt idx="2">
                  <c:v>食費</c:v>
                </c:pt>
                <c:pt idx="3">
                  <c:v>家計</c:v>
                </c:pt>
                <c:pt idx="4">
                  <c:v>投資口座</c:v>
                </c:pt>
                <c:pt idx="5">
                  <c:v>医療</c:v>
                </c:pt>
                <c:pt idx="6">
                  <c:v>私用</c:v>
                </c:pt>
                <c:pt idx="7">
                  <c:v>子供</c:v>
                </c:pt>
                <c:pt idx="8">
                  <c:v>交通費</c:v>
                </c:pt>
              </c:strCache>
            </c:strRef>
          </c:cat>
          <c:val>
            <c:numRef>
              <c:f>'カテゴリ ピボットテーブル'!$C$4:$C$13</c:f>
              <c:numCache>
                <c:formatCode>_("¥"* #,##0_);_("¥"* \(#,##0\);_("¥"* "-"_);_(@_)</c:formatCode>
                <c:ptCount val="9"/>
                <c:pt idx="0">
                  <c:v>150</c:v>
                </c:pt>
                <c:pt idx="1">
                  <c:v>112</c:v>
                </c:pt>
                <c:pt idx="2">
                  <c:v>425</c:v>
                </c:pt>
                <c:pt idx="3">
                  <c:v>7880</c:v>
                </c:pt>
                <c:pt idx="4">
                  <c:v>500</c:v>
                </c:pt>
                <c:pt idx="5">
                  <c:v>500</c:v>
                </c:pt>
                <c:pt idx="6">
                  <c:v>100</c:v>
                </c:pt>
                <c:pt idx="7">
                  <c:v>150</c:v>
                </c:pt>
                <c:pt idx="8">
                  <c:v>925</c:v>
                </c:pt>
              </c:numCache>
            </c:numRef>
          </c:val>
          <c:extLst>
            <c:ext xmlns:c16="http://schemas.microsoft.com/office/drawing/2014/chart" uri="{C3380CC4-5D6E-409C-BE32-E72D297353CC}">
              <c16:uniqueId val="{00000010-226B-4F0D-99C4-A32A7AFE75E8}"/>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t"/>
      <c:layout>
        <c:manualLayout>
          <c:xMode val="edge"/>
          <c:yMode val="edge"/>
          <c:x val="6.0903426791277263E-2"/>
          <c:y val="2.0371988080381334E-2"/>
          <c:w val="0.9"/>
          <c:h val="3.0770641574726375E-2"/>
        </c:manualLayout>
      </c:layout>
      <c:overlay val="0"/>
      <c:spPr>
        <a:solidFill>
          <a:schemeClr val="lt1">
            <a:alpha val="78000"/>
          </a:schemeClr>
        </a:solid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3.xml><?xml version="1.0" encoding="utf-8"?>
<cs:colorStyle xmlns:cs="http://schemas.microsoft.com/office/drawing/2012/chartStyle" xmlns:a="http://schemas.openxmlformats.org/drawingml/2006/main" meth="withinLinearReversed" id="23">
  <a:schemeClr val="accent3"/>
</cs:colorStyle>
</file>

<file path=xl/charts/style1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trlProps/ctrlProp12.xml><?xml version="1.0" encoding="utf-8"?>
<formControlPr xmlns="http://schemas.microsoft.com/office/spreadsheetml/2009/9/main" objectType="Spin" dx="16" fmlaLink="$C$2" max="12" min="1" page="10" val="12"/>
</file>

<file path=xl/ctrlProps/ctrlProp2.xml><?xml version="1.0" encoding="utf-8"?>
<formControlPr xmlns="http://schemas.microsoft.com/office/spreadsheetml/2009/9/main" objectType="Spin" dx="16" fmlaLink="$I$2" max="3000" min="1904" page="10" val="2022"/>
</file>

<file path=xl/drawings/_rels/drawing11.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s>
</file>

<file path=xl/drawings/_rels/drawing22.xml.rels>&#65279;<?xml version="1.0" encoding="utf-8"?><Relationships xmlns="http://schemas.openxmlformats.org/package/2006/relationships"><Relationship Type="http://schemas.openxmlformats.org/officeDocument/2006/relationships/chart" Target="/xl/charts/chart33.xml" Id="rId1" /></Relationship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1352550</xdr:colOff>
          <xdr:row>1</xdr:row>
          <xdr:rowOff>142875</xdr:rowOff>
        </xdr:from>
        <xdr:to>
          <xdr:col>1</xdr:col>
          <xdr:colOff>1524000</xdr:colOff>
          <xdr:row>1</xdr:row>
          <xdr:rowOff>428625</xdr:rowOff>
        </xdr:to>
        <xdr:sp macro="" textlink="">
          <xdr:nvSpPr>
            <xdr:cNvPr id="1031" name="スピン ボタン 7" descr="月のスピン ボックス コントロール"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xdr:row>
          <xdr:rowOff>171450</xdr:rowOff>
        </xdr:from>
        <xdr:to>
          <xdr:col>9</xdr:col>
          <xdr:colOff>190500</xdr:colOff>
          <xdr:row>1</xdr:row>
          <xdr:rowOff>457200</xdr:rowOff>
        </xdr:to>
        <xdr:sp macro="" textlink="">
          <xdr:nvSpPr>
            <xdr:cNvPr id="1033" name="スピン ボタン 9" descr="年のスピン ボックス コントロール"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1085850</xdr:colOff>
      <xdr:row>2</xdr:row>
      <xdr:rowOff>438150</xdr:rowOff>
    </xdr:from>
    <xdr:to>
      <xdr:col>6</xdr:col>
      <xdr:colOff>673099</xdr:colOff>
      <xdr:row>5</xdr:row>
      <xdr:rowOff>298323</xdr:rowOff>
    </xdr:to>
    <xdr:graphicFrame macro="">
      <xdr:nvGraphicFramePr>
        <xdr:cNvPr id="28" name="グラフ 27" descr="1 か月の収入合計と支出合計を比較する横棒グラフ ">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123825</xdr:colOff>
      <xdr:row>3</xdr:row>
      <xdr:rowOff>0</xdr:rowOff>
    </xdr:from>
    <xdr:to>
      <xdr:col>13</xdr:col>
      <xdr:colOff>1019393</xdr:colOff>
      <xdr:row>5</xdr:row>
      <xdr:rowOff>307848</xdr:rowOff>
    </xdr:to>
    <xdr:graphicFrame macro="">
      <xdr:nvGraphicFramePr>
        <xdr:cNvPr id="30" name="グラフ 29" descr="1 年の収入合計と支出合計を比較する横棒グラフ">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209550</xdr:colOff>
      <xdr:row>5</xdr:row>
      <xdr:rowOff>109537</xdr:rowOff>
    </xdr:from>
    <xdr:to>
      <xdr:col>5</xdr:col>
      <xdr:colOff>2838450</xdr:colOff>
      <xdr:row>36</xdr:row>
      <xdr:rowOff>279581</xdr:rowOff>
    </xdr:to>
    <xdr:graphicFrame macro="">
      <xdr:nvGraphicFramePr>
        <xdr:cNvPr id="7" name="カテゴリの合計" descr="各カテゴリの合計を比較する円グラフ">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2428873</xdr:colOff>
      <xdr:row>1</xdr:row>
      <xdr:rowOff>152400</xdr:rowOff>
    </xdr:from>
    <xdr:to>
      <xdr:col>4</xdr:col>
      <xdr:colOff>3505199</xdr:colOff>
      <xdr:row>1</xdr:row>
      <xdr:rowOff>2895599</xdr:rowOff>
    </xdr:to>
    <mc:AlternateContent xmlns:mc="http://schemas.openxmlformats.org/markup-compatibility/2006" xmlns:a14="http://schemas.microsoft.com/office/drawing/2010/main">
      <mc:Choice Requires="a14">
        <xdr:graphicFrame macro="">
          <xdr:nvGraphicFramePr>
            <xdr:cNvPr id="3" name="カテゴリ" descr="カテゴリに基づいてピボットテーブル データをフィルター処理するスライサーです">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カテゴリ"/>
            </a:graphicData>
          </a:graphic>
        </xdr:graphicFrame>
      </mc:Choice>
      <mc:Fallback xmlns="">
        <xdr:sp macro="" textlink="">
          <xdr:nvSpPr>
            <xdr:cNvPr id="0" name=""/>
            <xdr:cNvSpPr>
              <a:spLocks noTextEdit="1"/>
            </xdr:cNvSpPr>
          </xdr:nvSpPr>
          <xdr:spPr>
            <a:xfrm>
              <a:off x="5915023" y="771525"/>
              <a:ext cx="3505201" cy="2743199"/>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5</xdr:col>
      <xdr:colOff>361950</xdr:colOff>
      <xdr:row>1</xdr:row>
      <xdr:rowOff>104775</xdr:rowOff>
    </xdr:from>
    <xdr:to>
      <xdr:col>6</xdr:col>
      <xdr:colOff>9524</xdr:colOff>
      <xdr:row>1</xdr:row>
      <xdr:rowOff>2914650</xdr:rowOff>
    </xdr:to>
    <mc:AlternateContent xmlns:mc="http://schemas.openxmlformats.org/markup-compatibility/2006" xmlns:a14="http://schemas.microsoft.com/office/drawing/2010/main">
      <mc:Choice Requires="a14">
        <xdr:graphicFrame macro="">
          <xdr:nvGraphicFramePr>
            <xdr:cNvPr id="4" name="内容" descr="内容に基づいてピボットテーブル データをフィルター処理するスライサーです">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内容"/>
            </a:graphicData>
          </a:graphic>
        </xdr:graphicFrame>
      </mc:Choice>
      <mc:Fallback xmlns="">
        <xdr:sp macro="" textlink="">
          <xdr:nvSpPr>
            <xdr:cNvPr id="0" name=""/>
            <xdr:cNvSpPr>
              <a:spLocks noTextEdit="1"/>
            </xdr:cNvSpPr>
          </xdr:nvSpPr>
          <xdr:spPr>
            <a:xfrm>
              <a:off x="9810750" y="723900"/>
              <a:ext cx="3371849" cy="280987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xdr:col>
      <xdr:colOff>114300</xdr:colOff>
      <xdr:row>1</xdr:row>
      <xdr:rowOff>171450</xdr:rowOff>
    </xdr:from>
    <xdr:to>
      <xdr:col>3</xdr:col>
      <xdr:colOff>885825</xdr:colOff>
      <xdr:row>1</xdr:row>
      <xdr:rowOff>1952625</xdr:rowOff>
    </xdr:to>
    <mc:AlternateContent xmlns:mc="http://schemas.openxmlformats.org/markup-compatibility/2006" xmlns:tsle="http://schemas.microsoft.com/office/drawing/2012/timeslicer">
      <mc:Choice Requires="tsle">
        <xdr:graphicFrame macro="">
          <xdr:nvGraphicFramePr>
            <xdr:cNvPr id="5" name="日付" descr="タイムラインをドラッグして、選択した期間に支出をフィルター処理します">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2/timeslicer">
              <tsle:timeslicer name="日付"/>
            </a:graphicData>
          </a:graphic>
        </xdr:graphicFrame>
      </mc:Choice>
      <mc:Fallback xmlns="">
        <xdr:sp macro="" textlink="">
          <xdr:nvSpPr>
            <xdr:cNvPr id="0" name=""/>
            <xdr:cNvSpPr>
              <a:spLocks noTextEdit="1"/>
            </xdr:cNvSpPr>
          </xdr:nvSpPr>
          <xdr:spPr>
            <a:xfrm>
              <a:off x="542925" y="790575"/>
              <a:ext cx="4267200" cy="1781175"/>
            </a:xfrm>
            <a:prstGeom prst="rect">
              <a:avLst/>
            </a:prstGeom>
            <a:solidFill>
              <a:prstClr val="white"/>
            </a:solidFill>
            <a:ln w="1">
              <a:solidFill>
                <a:prstClr val="green"/>
              </a:solidFill>
            </a:ln>
          </xdr:spPr>
          <xdr:txBody>
            <a:bodyPr vertOverflow="clip" horzOverflow="clip"/>
            <a:lstStyle/>
            <a:p>
              <a:r>
                <a:rPr lang="ja-JP" altLang="en-US" sz="1100"/>
                <a:t>タイムライン: Excel 2013 以上で作成されています。移動したりサイズ変更したりしないでください。</a:t>
              </a:r>
            </a:p>
          </xdr:txBody>
        </xdr:sp>
      </mc:Fallback>
    </mc:AlternateContent>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成者" refreshedDate="44697.841110879628" createdVersion="4" refreshedVersion="8" minRefreshableVersion="3" recordCount="33" xr:uid="{00000000-000A-0000-FFFF-FFFF24000000}">
  <cacheSource type="worksheet">
    <worksheetSource name="Expenditures"/>
  </cacheSource>
  <cacheFields count="4">
    <cacheField name="日付" numFmtId="14">
      <sharedItems containsSemiMixedTypes="0" containsNonDate="0" containsDate="1" containsString="0" minDate="2022-02-27T00:00:00" maxDate="2022-05-17T00:00:00" count="22">
        <d v="2022-05-16T00:00:00"/>
        <d v="2022-05-09T00:00:00"/>
        <d v="2022-05-08T00:00:00"/>
        <d v="2022-05-07T00:00:00"/>
        <d v="2022-05-06T00:00:00"/>
        <d v="2022-05-05T00:00:00"/>
        <d v="2022-05-04T00:00:00"/>
        <d v="2022-05-03T00:00:00"/>
        <d v="2022-05-02T00:00:00"/>
        <d v="2022-05-01T00:00:00"/>
        <d v="2022-04-30T00:00:00"/>
        <d v="2022-04-26T00:00:00"/>
        <d v="2022-04-21T00:00:00"/>
        <d v="2022-04-16T00:00:00"/>
        <d v="2022-04-15T00:00:00"/>
        <d v="2022-04-04T00:00:00"/>
        <d v="2022-04-01T00:00:00"/>
        <d v="2022-03-27T00:00:00"/>
        <d v="2022-03-12T00:00:00"/>
        <d v="2022-03-07T00:00:00"/>
        <d v="2022-03-02T00:00:00"/>
        <d v="2022-02-27T00:00:00"/>
      </sharedItems>
    </cacheField>
    <cacheField name="カテゴリ" numFmtId="0">
      <sharedItems count="10">
        <s v="医療"/>
        <s v="家計"/>
        <s v="娯楽"/>
        <s v="食費"/>
        <s v="子供"/>
        <s v="投資口座"/>
        <s v="私用"/>
        <s v="ペット費用"/>
        <s v="交通費"/>
        <s v="食料品" u="1"/>
      </sharedItems>
    </cacheField>
    <cacheField name="内容" numFmtId="0">
      <sharedItems count="20">
        <s v="保険料"/>
        <s v="住宅ローン"/>
        <s v="電気"/>
        <s v="上下水道"/>
        <s v="廃棄物"/>
        <s v="携帯電話"/>
        <s v="映画"/>
        <s v="食料品"/>
        <s v="外食"/>
        <s v="昼食代"/>
        <s v="貯蓄"/>
        <s v="投資口座"/>
        <s v="健康/フィットネス クラブ"/>
        <s v="食費"/>
        <s v="グルーミング代"/>
        <s v="その他"/>
        <s v="車 1 の支払い "/>
        <s v="車 2 の支払い "/>
        <s v="自動車保険"/>
        <s v="ガソリン代"/>
      </sharedItems>
    </cacheField>
    <cacheField name="金額" numFmtId="44">
      <sharedItems containsSemiMixedTypes="0" containsString="0" containsNumber="1" containsInteger="1" minValue="25" maxValue="5000"/>
    </cacheField>
  </cacheFields>
  <extLst>
    <ext xmlns:x14="http://schemas.microsoft.com/office/spreadsheetml/2009/9/main" uri="{725AE2AE-9491-48be-B2B4-4EB974FC3084}">
      <x14:pivotCacheDefinition pivotCacheId="3"/>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x v="0"/>
    <n v="500"/>
  </r>
  <r>
    <x v="1"/>
    <x v="1"/>
    <x v="1"/>
    <n v="1000"/>
  </r>
  <r>
    <x v="1"/>
    <x v="1"/>
    <x v="2"/>
    <n v="100"/>
  </r>
  <r>
    <x v="1"/>
    <x v="1"/>
    <x v="3"/>
    <n v="50"/>
  </r>
  <r>
    <x v="1"/>
    <x v="1"/>
    <x v="4"/>
    <n v="25"/>
  </r>
  <r>
    <x v="1"/>
    <x v="1"/>
    <x v="5"/>
    <n v="100"/>
  </r>
  <r>
    <x v="1"/>
    <x v="1"/>
    <x v="5"/>
    <n v="30"/>
  </r>
  <r>
    <x v="1"/>
    <x v="1"/>
    <x v="1"/>
    <n v="50"/>
  </r>
  <r>
    <x v="1"/>
    <x v="1"/>
    <x v="5"/>
    <n v="50"/>
  </r>
  <r>
    <x v="1"/>
    <x v="1"/>
    <x v="5"/>
    <n v="25"/>
  </r>
  <r>
    <x v="2"/>
    <x v="1"/>
    <x v="2"/>
    <n v="100"/>
  </r>
  <r>
    <x v="3"/>
    <x v="2"/>
    <x v="6"/>
    <n v="37"/>
  </r>
  <r>
    <x v="4"/>
    <x v="3"/>
    <x v="7"/>
    <n v="350"/>
  </r>
  <r>
    <x v="5"/>
    <x v="3"/>
    <x v="8"/>
    <n v="75"/>
  </r>
  <r>
    <x v="6"/>
    <x v="4"/>
    <x v="9"/>
    <n v="150"/>
  </r>
  <r>
    <x v="7"/>
    <x v="5"/>
    <x v="10"/>
    <n v="250"/>
  </r>
  <r>
    <x v="8"/>
    <x v="5"/>
    <x v="11"/>
    <n v="250"/>
  </r>
  <r>
    <x v="9"/>
    <x v="6"/>
    <x v="12"/>
    <n v="100"/>
  </r>
  <r>
    <x v="10"/>
    <x v="7"/>
    <x v="13"/>
    <n v="50"/>
  </r>
  <r>
    <x v="11"/>
    <x v="7"/>
    <x v="14"/>
    <n v="50"/>
  </r>
  <r>
    <x v="11"/>
    <x v="7"/>
    <x v="15"/>
    <n v="50"/>
  </r>
  <r>
    <x v="12"/>
    <x v="8"/>
    <x v="16"/>
    <n v="300"/>
  </r>
  <r>
    <x v="12"/>
    <x v="8"/>
    <x v="17"/>
    <n v="350"/>
  </r>
  <r>
    <x v="12"/>
    <x v="8"/>
    <x v="18"/>
    <n v="50"/>
  </r>
  <r>
    <x v="13"/>
    <x v="8"/>
    <x v="19"/>
    <n v="50"/>
  </r>
  <r>
    <x v="14"/>
    <x v="8"/>
    <x v="19"/>
    <n v="25"/>
  </r>
  <r>
    <x v="15"/>
    <x v="8"/>
    <x v="17"/>
    <n v="150"/>
  </r>
  <r>
    <x v="16"/>
    <x v="1"/>
    <x v="1"/>
    <n v="5000"/>
  </r>
  <r>
    <x v="17"/>
    <x v="1"/>
    <x v="2"/>
    <n v="200"/>
  </r>
  <r>
    <x v="18"/>
    <x v="1"/>
    <x v="5"/>
    <n v="100"/>
  </r>
  <r>
    <x v="19"/>
    <x v="1"/>
    <x v="4"/>
    <n v="50"/>
  </r>
  <r>
    <x v="20"/>
    <x v="1"/>
    <x v="1"/>
    <n v="1000"/>
  </r>
  <r>
    <x v="21"/>
    <x v="2"/>
    <x v="6"/>
    <n v="75"/>
  </r>
</pivotCacheRecords>
</file>

<file path=xl/pivotTables/_rels/pivotTable1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_rels/pivotTable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支出" cacheId="5" applyNumberFormats="0" applyBorderFormats="0" applyFontFormats="0" applyPatternFormats="0" applyAlignmentFormats="0" applyWidthHeightFormats="1" dataCaption="Values" updatedVersion="8" minRefreshableVersion="5" useAutoFormatting="1" itemPrintTitles="1" createdVersion="4" indent="0" outline="1" outlineData="1" multipleFieldFilters="0">
  <location ref="B5:C26" firstHeaderRow="1" firstDataRow="1" firstDataCol="1"/>
  <pivotFields count="4">
    <pivotField numFmtId="14" showAll="0">
      <items count="23">
        <item x="21"/>
        <item x="20"/>
        <item x="19"/>
        <item x="18"/>
        <item x="17"/>
        <item x="16"/>
        <item x="15"/>
        <item x="14"/>
        <item x="13"/>
        <item x="12"/>
        <item x="11"/>
        <item x="10"/>
        <item x="9"/>
        <item x="8"/>
        <item x="7"/>
        <item x="6"/>
        <item x="5"/>
        <item x="4"/>
        <item x="3"/>
        <item x="2"/>
        <item x="1"/>
        <item x="0"/>
        <item t="default"/>
      </items>
    </pivotField>
    <pivotField showAll="0">
      <items count="11">
        <item x="7"/>
        <item x="0"/>
        <item x="1"/>
        <item x="2"/>
        <item x="8"/>
        <item x="4"/>
        <item x="6"/>
        <item x="3"/>
        <item m="1" x="9"/>
        <item x="5"/>
        <item t="default"/>
      </items>
    </pivotField>
    <pivotField axis="axisRow" showAll="0">
      <items count="21">
        <item x="16"/>
        <item x="17"/>
        <item x="18"/>
        <item x="5"/>
        <item x="8"/>
        <item x="2"/>
        <item x="13"/>
        <item x="19"/>
        <item x="4"/>
        <item x="7"/>
        <item x="14"/>
        <item x="12"/>
        <item x="0"/>
        <item x="11"/>
        <item x="9"/>
        <item x="1"/>
        <item x="6"/>
        <item x="15"/>
        <item x="10"/>
        <item x="3"/>
        <item t="default"/>
      </items>
    </pivotField>
    <pivotField dataField="1" numFmtId="176"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合計 / 金額                " fld="3" baseField="2" baseItem="0" numFmtId="44"/>
  </dataFields>
  <formats count="69">
    <format dxfId="93">
      <pivotArea dataOnly="0" outline="0" axis="axisValues" fieldPosition="0"/>
    </format>
    <format dxfId="92">
      <pivotArea dataOnly="0" labelOnly="1" outline="0" axis="axisValues" fieldPosition="0"/>
    </format>
    <format dxfId="91">
      <pivotArea dataOnly="0" labelOnly="1" outline="0" axis="axisValues" fieldPosition="0"/>
    </format>
    <format dxfId="90">
      <pivotArea dataOnly="0" labelOnly="1" outline="0" axis="axisValues" fieldPosition="0"/>
    </format>
    <format dxfId="89">
      <pivotArea dataOnly="0" labelOnly="1" outline="0" axis="axisValues" fieldPosition="0"/>
    </format>
    <format dxfId="88">
      <pivotArea dataOnly="0" labelOnly="1" outline="0" axis="axisValues" fieldPosition="0"/>
    </format>
    <format dxfId="87">
      <pivotArea dataOnly="0" labelOnly="1" outline="0" axis="axisValues" fieldPosition="0"/>
    </format>
    <format dxfId="86">
      <pivotArea dataOnly="0" labelOnly="1" outline="0" axis="axisValues" fieldPosition="0"/>
    </format>
    <format dxfId="85">
      <pivotArea dataOnly="0" labelOnly="1" outline="0" axis="axisValues" fieldPosition="0"/>
    </format>
    <format dxfId="84">
      <pivotArea dataOnly="0" labelOnly="1" outline="0" axis="axisValues" fieldPosition="0"/>
    </format>
    <format dxfId="83">
      <pivotArea dataOnly="0" labelOnly="1" outline="0" axis="axisValues" fieldPosition="0"/>
    </format>
    <format dxfId="82">
      <pivotArea dataOnly="0" labelOnly="1" outline="0" axis="axisValues" fieldPosition="0"/>
    </format>
    <format dxfId="81">
      <pivotArea dataOnly="0" labelOnly="1" outline="0" axis="axisValues" fieldPosition="0"/>
    </format>
    <format dxfId="80">
      <pivotArea dataOnly="0" labelOnly="1" outline="0" axis="axisValues" fieldPosition="0"/>
    </format>
    <format dxfId="79">
      <pivotArea dataOnly="0" labelOnly="1" outline="0" axis="axisValues" fieldPosition="0"/>
    </format>
    <format dxfId="78">
      <pivotArea dataOnly="0" labelOnly="1" outline="0" axis="axisValues" fieldPosition="0"/>
    </format>
    <format dxfId="77">
      <pivotArea dataOnly="0" labelOnly="1" outline="0" axis="axisValues" fieldPosition="0"/>
    </format>
    <format dxfId="76">
      <pivotArea dataOnly="0" labelOnly="1" outline="0" axis="axisValues" fieldPosition="0"/>
    </format>
    <format dxfId="75">
      <pivotArea dataOnly="0" labelOnly="1" outline="0" axis="axisValues" fieldPosition="0"/>
    </format>
    <format dxfId="74">
      <pivotArea dataOnly="0" labelOnly="1" outline="0" axis="axisValues" fieldPosition="0"/>
    </format>
    <format dxfId="73">
      <pivotArea dataOnly="0" labelOnly="1" outline="0" axis="axisValues" fieldPosition="0"/>
    </format>
    <format dxfId="72">
      <pivotArea dataOnly="0" labelOnly="1" outline="0" axis="axisValues" fieldPosition="0"/>
    </format>
    <format dxfId="71">
      <pivotArea dataOnly="0" labelOnly="1" outline="0" axis="axisValues" fieldPosition="0"/>
    </format>
    <format dxfId="70">
      <pivotArea dataOnly="0" labelOnly="1" outline="0" axis="axisValues" fieldPosition="0"/>
    </format>
    <format dxfId="69">
      <pivotArea dataOnly="0" labelOnly="1" outline="0" axis="axisValues" fieldPosition="0"/>
    </format>
    <format dxfId="68">
      <pivotArea dataOnly="0" labelOnly="1" outline="0" axis="axisValues" fieldPosition="0"/>
    </format>
    <format dxfId="67">
      <pivotArea dataOnly="0" labelOnly="1" outline="0" axis="axisValues" fieldPosition="0"/>
    </format>
    <format dxfId="66">
      <pivotArea dataOnly="0" labelOnly="1" outline="0" axis="axisValues" fieldPosition="0"/>
    </format>
    <format dxfId="65">
      <pivotArea dataOnly="0" labelOnly="1" outline="0" axis="axisValues" fieldPosition="0"/>
    </format>
    <format dxfId="64">
      <pivotArea dataOnly="0" labelOnly="1" outline="0" axis="axisValues" fieldPosition="0"/>
    </format>
    <format dxfId="63">
      <pivotArea dataOnly="0" labelOnly="1" outline="0" axis="axisValues" fieldPosition="0"/>
    </format>
    <format dxfId="62">
      <pivotArea dataOnly="0" labelOnly="1" outline="0" axis="axisValues" fieldPosition="0"/>
    </format>
    <format dxfId="61">
      <pivotArea dataOnly="0" labelOnly="1" outline="0" axis="axisValues" fieldPosition="0"/>
    </format>
    <format dxfId="60">
      <pivotArea outline="0" collapsedLevelsAreSubtotals="1" fieldPosition="0"/>
    </format>
    <format dxfId="59">
      <pivotArea outline="0" collapsedLevelsAreSubtotals="1" fieldPosition="0"/>
    </format>
    <format dxfId="58">
      <pivotArea outline="0" collapsedLevelsAreSubtotals="1" fieldPosition="0"/>
    </format>
    <format dxfId="57">
      <pivotArea outline="0" collapsedLevelsAreSubtotals="1" fieldPosition="0"/>
    </format>
    <format dxfId="56">
      <pivotArea outline="0" collapsedLevelsAreSubtotals="1" fieldPosition="0"/>
    </format>
    <format dxfId="55">
      <pivotArea outline="0" collapsedLevelsAreSubtotals="1" fieldPosition="0"/>
    </format>
    <format dxfId="54">
      <pivotArea outline="0" collapsedLevelsAreSubtotals="1" fieldPosition="0"/>
    </format>
    <format dxfId="53">
      <pivotArea dataOnly="0" labelOnly="1" outline="0" axis="axisValues" fieldPosition="0"/>
    </format>
    <format dxfId="52">
      <pivotArea dataOnly="0" labelOnly="1" outline="0" axis="axisValues" fieldPosition="0"/>
    </format>
    <format dxfId="51">
      <pivotArea grandRow="1" outline="0" collapsedLevelsAreSubtotals="1" fieldPosition="0"/>
    </format>
    <format dxfId="50">
      <pivotArea dataOnly="0" labelOnly="1" grandRow="1" outline="0" fieldPosition="0"/>
    </format>
    <format dxfId="49">
      <pivotArea grandRow="1" outline="0" collapsedLevelsAreSubtotals="1" fieldPosition="0"/>
    </format>
    <format dxfId="48">
      <pivotArea dataOnly="0" labelOnly="1" grandRow="1" outline="0" fieldPosition="0"/>
    </format>
    <format dxfId="47">
      <pivotArea type="all" dataOnly="0" outline="0" fieldPosition="0"/>
    </format>
    <format dxfId="46">
      <pivotArea outline="0" collapsedLevelsAreSubtotals="1" fieldPosition="0"/>
    </format>
    <format dxfId="45">
      <pivotArea dataOnly="0" labelOnly="1" grandRow="1" outline="0" fieldPosition="0"/>
    </format>
    <format dxfId="44">
      <pivotArea dataOnly="0" labelOnly="1" outline="0" axis="axisValues" fieldPosition="0"/>
    </format>
    <format dxfId="43">
      <pivotArea grandRow="1" outline="0" collapsedLevelsAreSubtotals="1" fieldPosition="0"/>
    </format>
    <format dxfId="42">
      <pivotArea type="all" dataOnly="0" outline="0" fieldPosition="0"/>
    </format>
    <format dxfId="41">
      <pivotArea outline="0" fieldPosition="0">
        <references count="1">
          <reference field="4294967294" count="1">
            <x v="0"/>
          </reference>
        </references>
      </pivotArea>
    </format>
    <format dxfId="40">
      <pivotArea collapsedLevelsAreSubtotals="1" fieldPosition="0">
        <references count="1">
          <reference field="2" count="0"/>
        </references>
      </pivotArea>
    </format>
    <format dxfId="39">
      <pivotArea dataOnly="0" labelOnly="1" fieldPosition="0">
        <references count="1">
          <reference field="2" count="0"/>
        </references>
      </pivotArea>
    </format>
    <format dxfId="38">
      <pivotArea field="2" type="button" dataOnly="0" labelOnly="1" outline="0" axis="axisRow" fieldPosition="0"/>
    </format>
    <format dxfId="37">
      <pivotArea field="2" type="button" dataOnly="0" labelOnly="1" outline="0" axis="axisRow" fieldPosition="0"/>
    </format>
    <format dxfId="36">
      <pivotArea dataOnly="0" labelOnly="1" outline="0" axis="axisValues" fieldPosition="0"/>
    </format>
    <format dxfId="35">
      <pivotArea type="all" dataOnly="0" outline="0" fieldPosition="0"/>
    </format>
    <format dxfId="34">
      <pivotArea outline="0" collapsedLevelsAreSubtotals="1" fieldPosition="0"/>
    </format>
    <format dxfId="33">
      <pivotArea field="2" type="button" dataOnly="0" labelOnly="1" outline="0" axis="axisRow" fieldPosition="0"/>
    </format>
    <format dxfId="32">
      <pivotArea dataOnly="0" labelOnly="1" fieldPosition="0">
        <references count="1">
          <reference field="2" count="0"/>
        </references>
      </pivotArea>
    </format>
    <format dxfId="31">
      <pivotArea dataOnly="0" labelOnly="1" grandRow="1" outline="0" fieldPosition="0"/>
    </format>
    <format dxfId="30">
      <pivotArea dataOnly="0" labelOnly="1" outline="0" axis="axisValues" fieldPosition="0"/>
    </format>
    <format dxfId="29">
      <pivotArea dataOnly="0" labelOnly="1" fieldPosition="0">
        <references count="1">
          <reference field="2" count="0"/>
        </references>
      </pivotArea>
    </format>
    <format dxfId="28">
      <pivotArea collapsedLevelsAreSubtotals="1" fieldPosition="0">
        <references count="1">
          <reference field="2" count="1">
            <x v="0"/>
          </reference>
        </references>
      </pivotArea>
    </format>
    <format dxfId="27">
      <pivotArea dataOnly="0" labelOnly="1" fieldPosition="0">
        <references count="1">
          <reference field="2" count="0"/>
        </references>
      </pivotArea>
    </format>
    <format dxfId="26">
      <pivotArea collapsedLevelsAreSubtotals="1" fieldPosition="0">
        <references count="1">
          <reference field="2" count="19">
            <x v="1"/>
            <x v="2"/>
            <x v="3"/>
            <x v="4"/>
            <x v="5"/>
            <x v="6"/>
            <x v="7"/>
            <x v="8"/>
            <x v="9"/>
            <x v="10"/>
            <x v="11"/>
            <x v="12"/>
            <x v="13"/>
            <x v="14"/>
            <x v="15"/>
            <x v="16"/>
            <x v="17"/>
            <x v="18"/>
            <x v="19"/>
          </reference>
        </references>
      </pivotArea>
    </format>
    <format dxfId="25">
      <pivotArea field="2" type="button" dataOnly="0" labelOnly="1" outline="0" axis="axisRow" fieldPosition="0"/>
    </format>
  </formats>
  <pivotTableStyleInfo name="PivotStyleDark13" showRowHeaders="1" showColHeaders="1" showRowStripes="0" showColStripes="0" showLastColumn="1"/>
  <extLst>
    <ext xmlns:x14="http://schemas.microsoft.com/office/spreadsheetml/2009/9/main" uri="{962EF5D1-5CA2-4c93-8EF4-DBF5C05439D2}">
      <x14:pivotTableDefinition xmlns:xm="http://schemas.microsoft.com/office/excel/2006/main" altTextSummary="内容でグループ化した支出の合計 "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カテゴリの合計" cacheId="5"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3:C13" firstHeaderRow="1" firstDataRow="1" firstDataCol="1"/>
  <pivotFields count="4">
    <pivotField numFmtId="14" showAll="0"/>
    <pivotField axis="axisRow" showAll="0">
      <items count="11">
        <item x="7"/>
        <item x="2"/>
        <item x="3"/>
        <item x="1"/>
        <item x="5"/>
        <item x="0"/>
        <item x="6"/>
        <item x="4"/>
        <item x="8"/>
        <item m="1" x="9"/>
        <item t="default"/>
      </items>
    </pivotField>
    <pivotField showAll="0"/>
    <pivotField dataField="1" numFmtId="176" showAll="0"/>
  </pivotFields>
  <rowFields count="1">
    <field x="1"/>
  </rowFields>
  <rowItems count="10">
    <i>
      <x/>
    </i>
    <i>
      <x v="1"/>
    </i>
    <i>
      <x v="2"/>
    </i>
    <i>
      <x v="3"/>
    </i>
    <i>
      <x v="4"/>
    </i>
    <i>
      <x v="5"/>
    </i>
    <i>
      <x v="6"/>
    </i>
    <i>
      <x v="7"/>
    </i>
    <i>
      <x v="8"/>
    </i>
    <i t="grand">
      <x/>
    </i>
  </rowItems>
  <colItems count="1">
    <i/>
  </colItems>
  <dataFields count="1">
    <dataField name="合計 / 金額" fld="3" baseField="1" baseItem="4" numFmtId="42"/>
  </dataFields>
  <formats count="4">
    <format dxfId="9">
      <pivotArea outline="0" collapsedLevelsAreSubtotals="1" fieldPosition="0"/>
    </format>
    <format dxfId="8">
      <pivotArea outline="0" fieldPosition="0">
        <references count="1">
          <reference field="4294967294" count="1">
            <x v="0"/>
          </reference>
        </references>
      </pivotArea>
    </format>
    <format dxfId="7">
      <pivotArea field="1" type="button" dataOnly="0" labelOnly="1" outline="0" axis="axisRow" fieldPosition="0"/>
    </format>
    <format dxfId="6">
      <pivotArea dataOnly="0" labelOnly="1" fieldPosition="0">
        <references count="1">
          <reference field="1" count="1">
            <x v="2"/>
          </reference>
        </references>
      </pivotArea>
    </format>
  </formats>
  <chartFormats count="11">
    <chartFormat chart="2" format="43" series="1">
      <pivotArea type="data" outline="0" fieldPosition="0">
        <references count="1">
          <reference field="4294967294" count="1" selected="0">
            <x v="0"/>
          </reference>
        </references>
      </pivotArea>
    </chartFormat>
    <chartFormat chart="2" format="44">
      <pivotArea type="data" outline="0" fieldPosition="0">
        <references count="2">
          <reference field="4294967294" count="1" selected="0">
            <x v="0"/>
          </reference>
          <reference field="1" count="1" selected="0">
            <x v="0"/>
          </reference>
        </references>
      </pivotArea>
    </chartFormat>
    <chartFormat chart="2" format="45">
      <pivotArea type="data" outline="0" fieldPosition="0">
        <references count="2">
          <reference field="4294967294" count="1" selected="0">
            <x v="0"/>
          </reference>
          <reference field="1" count="1" selected="0">
            <x v="5"/>
          </reference>
        </references>
      </pivotArea>
    </chartFormat>
    <chartFormat chart="2" format="46">
      <pivotArea type="data" outline="0" fieldPosition="0">
        <references count="2">
          <reference field="4294967294" count="1" selected="0">
            <x v="0"/>
          </reference>
          <reference field="1" count="1" selected="0">
            <x v="3"/>
          </reference>
        </references>
      </pivotArea>
    </chartFormat>
    <chartFormat chart="2" format="47">
      <pivotArea type="data" outline="0" fieldPosition="0">
        <references count="2">
          <reference field="4294967294" count="1" selected="0">
            <x v="0"/>
          </reference>
          <reference field="1" count="1" selected="0">
            <x v="1"/>
          </reference>
        </references>
      </pivotArea>
    </chartFormat>
    <chartFormat chart="2" format="48">
      <pivotArea type="data" outline="0" fieldPosition="0">
        <references count="2">
          <reference field="4294967294" count="1" selected="0">
            <x v="0"/>
          </reference>
          <reference field="1" count="1" selected="0">
            <x v="8"/>
          </reference>
        </references>
      </pivotArea>
    </chartFormat>
    <chartFormat chart="2" format="49">
      <pivotArea type="data" outline="0" fieldPosition="0">
        <references count="2">
          <reference field="4294967294" count="1" selected="0">
            <x v="0"/>
          </reference>
          <reference field="1" count="1" selected="0">
            <x v="7"/>
          </reference>
        </references>
      </pivotArea>
    </chartFormat>
    <chartFormat chart="2" format="50">
      <pivotArea type="data" outline="0" fieldPosition="0">
        <references count="2">
          <reference field="4294967294" count="1" selected="0">
            <x v="0"/>
          </reference>
          <reference field="1" count="1" selected="0">
            <x v="6"/>
          </reference>
        </references>
      </pivotArea>
    </chartFormat>
    <chartFormat chart="2" format="51">
      <pivotArea type="data" outline="0" fieldPosition="0">
        <references count="2">
          <reference field="4294967294" count="1" selected="0">
            <x v="0"/>
          </reference>
          <reference field="1" count="1" selected="0">
            <x v="2"/>
          </reference>
        </references>
      </pivotArea>
    </chartFormat>
    <chartFormat chart="2" format="52">
      <pivotArea type="data" outline="0" fieldPosition="0">
        <references count="2">
          <reference field="4294967294" count="1" selected="0">
            <x v="0"/>
          </reference>
          <reference field="1" count="1" selected="0">
            <x v="9"/>
          </reference>
        </references>
      </pivotArea>
    </chartFormat>
    <chartFormat chart="2" format="53">
      <pivotArea type="data" outline="0" fieldPosition="0">
        <references count="2">
          <reference field="4294967294" count="1" selected="0">
            <x v="0"/>
          </reference>
          <reference field="1" count="1" selected="0">
            <x v="4"/>
          </reference>
        </references>
      </pivotArea>
    </chartFormat>
  </chartFormats>
  <pivotTableStyleInfo name="半月の収支ピボットテーブル" showRowHeaders="1" showColHeaders="1" showRowStripes="0" showColStripes="0" showLastColumn="1"/>
  <extLst>
    <ext xmlns:x14="http://schemas.microsoft.com/office/spreadsheetml/2009/9/main" uri="{962EF5D1-5CA2-4c93-8EF4-DBF5C05439D2}">
      <x14:pivotTableDefinition xmlns:xm="http://schemas.microsoft.com/office/excel/2006/main" altTextSummary="各カテゴリの合計のサマリー"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カテゴリ" xr10:uid="{32E806A8-DA29-470F-91CD-27A0CC51B5B9}" sourceName="カテゴリ">
  <pivotTables>
    <pivotTable tabId="3" name="支出"/>
  </pivotTables>
  <data>
    <tabular pivotCacheId="3" showMissing="0">
      <items count="10">
        <i x="7" s="1"/>
        <i x="0" s="1"/>
        <i x="1" s="1"/>
        <i x="2" s="1"/>
        <i x="8" s="1"/>
        <i x="4" s="1"/>
        <i x="6" s="1"/>
        <i x="3" s="1"/>
        <i x="5" s="1"/>
        <i x="9" s="1" nd="1"/>
      </items>
    </tabular>
  </data>
  <extLst>
    <x:ext xmlns:x15="http://schemas.microsoft.com/office/spreadsheetml/2010/11/main" uri="{470722E0-AACD-4C17-9CDC-17EF765DBC7E}">
      <x15:slicerCacheHideItemsWithNoData/>
    </x:ext>
  </extLst>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内容" xr10:uid="{DCC35115-3C84-4F19-9C78-8EB26DD79C66}" sourceName="内容">
  <pivotTables>
    <pivotTable tabId="3" name="支出"/>
  </pivotTables>
  <data>
    <tabular pivotCacheId="3">
      <items count="20">
        <i x="19" s="1"/>
        <i x="14" s="1"/>
        <i x="15" s="1"/>
        <i x="6" s="1"/>
        <i x="8" s="1"/>
        <i x="5" s="1"/>
        <i x="12" s="1"/>
        <i x="18" s="1"/>
        <i x="16" s="1"/>
        <i x="17" s="1"/>
        <i x="1" s="1"/>
        <i x="3" s="1"/>
        <i x="13" s="1"/>
        <i x="7" s="1"/>
        <i x="9" s="1"/>
        <i x="10" s="1"/>
        <i x="2" s="1"/>
        <i x="1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カテゴリ" xr10:uid="{970DC6E3-348B-4F65-A30B-7FACCA847A9B}" cache="スライサー_カテゴリ" caption="カテゴリ" columnCount="2" style="家庭の収支スライサー" rowHeight="273050"/>
  <slicer name="内容" xr10:uid="{742B797A-1BAE-46AF-9489-1BB6B7126976}" cache="スライサー_内容" caption="内容" columnCount="2" style="家庭の収支スライサー" rowHeight="27305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ダッシュボード" displayName="ダッシュボード" ref="B8:O12" totalsRowShown="0" headerRowDxfId="117" dataDxfId="116" tableBorderDxfId="115" totalsRowBorderDxfId="114">
  <autoFilter ref="B8:O12" xr:uid="{00000000-0009-0000-0100-000001000000}"/>
  <tableColumns count="14">
    <tableColumn id="1" xr3:uid="{00000000-0010-0000-0000-000001000000}" name="カテゴリ" dataDxfId="113"/>
    <tableColumn id="2" xr3:uid="{00000000-0010-0000-0000-000002000000}" name="1 月" dataDxfId="112"/>
    <tableColumn id="3" xr3:uid="{00000000-0010-0000-0000-000003000000}" name="2 月" dataDxfId="111"/>
    <tableColumn id="4" xr3:uid="{00000000-0010-0000-0000-000004000000}" name="3 月" dataDxfId="110"/>
    <tableColumn id="5" xr3:uid="{00000000-0010-0000-0000-000005000000}" name="4 月" dataDxfId="109"/>
    <tableColumn id="6" xr3:uid="{00000000-0010-0000-0000-000006000000}" name="5 月" dataDxfId="108"/>
    <tableColumn id="7" xr3:uid="{00000000-0010-0000-0000-000007000000}" name="6 月" dataDxfId="107"/>
    <tableColumn id="8" xr3:uid="{00000000-0010-0000-0000-000008000000}" name="7 月" dataDxfId="106"/>
    <tableColumn id="9" xr3:uid="{00000000-0010-0000-0000-000009000000}" name="8 月" dataDxfId="105"/>
    <tableColumn id="10" xr3:uid="{00000000-0010-0000-0000-00000A000000}" name="9 月" dataDxfId="104"/>
    <tableColumn id="11" xr3:uid="{00000000-0010-0000-0000-00000B000000}" name="10 月" dataDxfId="103"/>
    <tableColumn id="12" xr3:uid="{00000000-0010-0000-0000-00000C000000}" name="11 月" dataDxfId="102"/>
    <tableColumn id="13" xr3:uid="{00000000-0010-0000-0000-00000D000000}" name="12 月" dataDxfId="101"/>
    <tableColumn id="14" xr3:uid="{00000000-0010-0000-0000-00000E000000}" name="スパークライン" dataDxfId="100"/>
  </tableColumns>
  <tableStyleInfo name="TableStyleMedium1" showFirstColumn="1" showLastColumn="1" showRowStripes="1" showColumnStripes="0"/>
  <extLst>
    <ext xmlns:x14="http://schemas.microsoft.com/office/spreadsheetml/2009/9/main" uri="{504A1905-F514-4f6f-8877-14C23A59335A}">
      <x14:table altTextSummary="各月の前半と後半で分類された収入と支出の概要と、最後の列に傾向線が表示されます"/>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enditures" displayName="Expenditures" ref="F3:I36" totalsRowShown="0" headerRowDxfId="99" dataDxfId="98">
  <autoFilter ref="F3:I36" xr:uid="{00000000-0009-0000-0100-000002000000}"/>
  <tableColumns count="4">
    <tableColumn id="3" xr3:uid="{00000000-0010-0000-0100-000003000000}" name="日付" dataDxfId="97" dataCellStyle="日付"/>
    <tableColumn id="1" xr3:uid="{00000000-0010-0000-0100-000001000000}" name="カテゴリ" dataDxfId="96" dataCellStyle="テーブルの詳細"/>
    <tableColumn id="4" xr3:uid="{00000000-0010-0000-0100-000004000000}" name="内容" dataDxfId="95" dataCellStyle="テーブルの詳細"/>
    <tableColumn id="2" xr3:uid="{00000000-0010-0000-0100-000002000000}" name="金額" dataDxfId="94" dataCellStyle="通貨 [0.00]"/>
  </tableColumns>
  <tableStyleInfo name="支出" showFirstColumn="0" showLastColumn="0" showRowStripes="1" showColumnStripes="0"/>
  <extLst>
    <ext xmlns:x14="http://schemas.microsoft.com/office/spreadsheetml/2009/9/main" uri="{504A1905-F514-4f6f-8877-14C23A59335A}">
      <x14:table altTextSummary="このテーブルに日付と金額を入力し、カテゴリと内容を選択します"/>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収入" displayName="収入" ref="B3:D13" headerRowDxfId="5" dataDxfId="4" totalsRowDxfId="3">
  <autoFilter ref="B3:D13" xr:uid="{00000000-0009-0000-0100-000003000000}"/>
  <tableColumns count="3">
    <tableColumn id="1" xr3:uid="{00000000-0010-0000-0200-000001000000}" name="日付" totalsRowLabel="集計" dataDxfId="2" dataCellStyle="日付"/>
    <tableColumn id="3" xr3:uid="{00000000-0010-0000-0200-000003000000}" name="内容" dataDxfId="1" dataCellStyle="テーブルの詳細"/>
    <tableColumn id="2" xr3:uid="{00000000-0010-0000-0200-000002000000}" name="金額" totalsRowFunction="sum" totalsRowDxfId="0" dataCellStyle="通貨 [0.00]"/>
  </tableColumns>
  <tableStyleInfo name="収入" showFirstColumn="0" showLastColumn="0" showRowStripes="1" showColumnStripes="0"/>
  <extLst>
    <ext xmlns:x14="http://schemas.microsoft.com/office/spreadsheetml/2009/9/main" uri="{504A1905-F514-4f6f-8877-14C23A59335A}">
      <x14:table altTextSummary="このテーブルに日付、収入の内容、金額を入力します"/>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CategoryInfo" displayName="CategoryInfo" ref="B3:M8" headerRowDxfId="24" dataDxfId="23" totalsRowDxfId="22">
  <autoFilter ref="B3:M8" xr:uid="{00000000-0009-0000-0100-000009000000}"/>
  <tableColumns count="12">
    <tableColumn id="1" xr3:uid="{00000000-0010-0000-0300-000001000000}" name="家計" dataDxfId="21" dataCellStyle="テーブルの詳細"/>
    <tableColumn id="2" xr3:uid="{00000000-0010-0000-0300-000002000000}" name="娯楽" dataDxfId="20" dataCellStyle="テーブルの詳細"/>
    <tableColumn id="3" xr3:uid="{00000000-0010-0000-0300-000003000000}" name="食費" dataDxfId="19" dataCellStyle="テーブルの詳細"/>
    <tableColumn id="4" xr3:uid="{00000000-0010-0000-0300-000004000000}" name="ギフト/寄付" dataDxfId="18" dataCellStyle="テーブルの詳細"/>
    <tableColumn id="5" xr3:uid="{00000000-0010-0000-0300-000005000000}" name="子供" dataDxfId="17" dataCellStyle="テーブルの詳細"/>
    <tableColumn id="6" xr3:uid="{00000000-0010-0000-0300-000006000000}" name="投資口座" dataDxfId="16" dataCellStyle="テーブルの詳細"/>
    <tableColumn id="7" xr3:uid="{00000000-0010-0000-0300-000007000000}" name="医療" dataDxfId="15" dataCellStyle="テーブルの詳細"/>
    <tableColumn id="8" xr3:uid="{00000000-0010-0000-0300-000008000000}" name="その他" dataDxfId="14" dataCellStyle="テーブルの詳細"/>
    <tableColumn id="9" xr3:uid="{00000000-0010-0000-0300-000009000000}" name="私用" dataDxfId="13" dataCellStyle="テーブルの詳細"/>
    <tableColumn id="10" xr3:uid="{00000000-0010-0000-0300-00000A000000}" name="ペット費用" dataDxfId="12" dataCellStyle="テーブルの詳細"/>
    <tableColumn id="11" xr3:uid="{00000000-0010-0000-0300-00000B000000}" name="税金/法的費用" dataDxfId="11" dataCellStyle="テーブルの詳細"/>
    <tableColumn id="12" xr3:uid="{00000000-0010-0000-0300-00000C000000}" name="交通費" dataDxfId="10" dataCellStyle="テーブルの詳細"/>
  </tableColumns>
  <tableStyleInfo name="データ リスト" showFirstColumn="0" showLastColumn="0" showRowStripes="1" showColumnStripes="0"/>
  <extLst>
    <ext xmlns:x14="http://schemas.microsoft.com/office/spreadsheetml/2009/9/main" uri="{504A1905-F514-4f6f-8877-14C23A59335A}">
      <x14:table altTextSummary="このテーブルには、[支出と収入] シートの [支出] テーブルのドロップダウン リストに入力するために使用されるカテゴリが含まれています。下の各カテゴリのカテゴリ名または内容を変更してリストを更新します"/>
    </ext>
  </extLst>
</table>
</file>

<file path=xl/theme/theme11.xml><?xml version="1.0" encoding="utf-8"?>
<a:theme xmlns:a="http://schemas.openxmlformats.org/drawingml/2006/main" name="Office Theme">
  <a:themeElements>
    <a:clrScheme name="Custom 16">
      <a:dk1>
        <a:srgbClr val="151515"/>
      </a:dk1>
      <a:lt1>
        <a:srgbClr val="FFFFFF"/>
      </a:lt1>
      <a:dk2>
        <a:srgbClr val="1C1C1C"/>
      </a:dk2>
      <a:lt2>
        <a:srgbClr val="FFFFFF"/>
      </a:lt2>
      <a:accent1>
        <a:srgbClr val="F3D569"/>
      </a:accent1>
      <a:accent2>
        <a:srgbClr val="5B85AA"/>
      </a:accent2>
      <a:accent3>
        <a:srgbClr val="ECBE18"/>
      </a:accent3>
      <a:accent4>
        <a:srgbClr val="9CB5CB"/>
      </a:accent4>
      <a:accent5>
        <a:srgbClr val="2C4255"/>
      </a:accent5>
      <a:accent6>
        <a:srgbClr val="F7E5A4"/>
      </a:accent6>
      <a:hlink>
        <a:srgbClr val="5B85AA"/>
      </a:hlink>
      <a:folHlink>
        <a:srgbClr val="5B85AA"/>
      </a:folHlink>
    </a:clrScheme>
    <a:fontScheme name="Custom 17">
      <a:majorFont>
        <a:latin typeface="Tw Cen MT"/>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日付" xr10:uid="{92C485FB-E1E4-4920-BD6B-33512D3475A2}" sourceName="日付">
  <pivotTables>
    <pivotTable tabId="3" name="支出"/>
  </pivotTables>
  <state minimalRefreshVersion="6" lastRefreshVersion="6" pivotCacheId="3" filterType="unknown">
    <bounds startDate="2022-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日付" xr10:uid="{596C9C34-62A1-42F9-BF19-690D88E76214}" cache="NativeTimeline_日付" caption="日付" level="2" selectionLevel="2" scrollPosition="2022-01-01T00:00:00" style="半月の収支タイムライン"/>
</timelines>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vmlDrawing" Target="/xl/drawings/vmlDrawing1.vml" Id="rId3" /><Relationship Type="http://schemas.openxmlformats.org/officeDocument/2006/relationships/drawing" Target="/xl/drawings/drawing11.xml" Id="rId2" /><Relationship Type="http://schemas.openxmlformats.org/officeDocument/2006/relationships/printerSettings" Target="/xl/printerSettings/printerSettings22.bin" Id="rId1" /><Relationship Type="http://schemas.openxmlformats.org/officeDocument/2006/relationships/table" Target="/xl/tables/table13.xml" Id="rId6" /><Relationship Type="http://schemas.openxmlformats.org/officeDocument/2006/relationships/ctrlProp" Target="/xl/ctrlProps/ctrlProp2.xml" Id="rId5" /><Relationship Type="http://schemas.openxmlformats.org/officeDocument/2006/relationships/ctrlProp" Target="/xl/ctrlProps/ctrlProp12.xml" Id="rId4"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table" Target="/xl/tables/table22.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drawing" Target="/xl/drawings/drawing22.xml" Id="rId3" /><Relationship Type="http://schemas.openxmlformats.org/officeDocument/2006/relationships/printerSettings" Target="/xl/printerSettings/printerSettings46.bin" Id="rId2" /><Relationship Type="http://schemas.openxmlformats.org/officeDocument/2006/relationships/pivotTable" Target="/xl/pivotTables/pivotTable12.xml" Id="rId1" /><Relationship Type="http://schemas.microsoft.com/office/2011/relationships/timeline" Target="/xl/timelines/timeline1.xml" Id="rId5" /><Relationship Type="http://schemas.microsoft.com/office/2007/relationships/slicer" Target="/xl/slicers/slicer1.xml" Id="rId4" /></Relationships>
</file>

<file path=xl/worksheets/_rels/sheet55.xml.rels>&#65279;<?xml version="1.0" encoding="utf-8"?><Relationships xmlns="http://schemas.openxmlformats.org/package/2006/relationships"><Relationship Type="http://schemas.openxmlformats.org/officeDocument/2006/relationships/table" Target="/xl/tables/table44.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printerSettings" Target="/xl/printerSettings/printerSettings64.bin" Id="rId2" /><Relationship Type="http://schemas.openxmlformats.org/officeDocument/2006/relationships/pivotTable" Target="/xl/pivotTables/pivotTable2.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24CE-12A3-4CC0-84BC-2A62CE3863AE}">
  <sheetPr>
    <tabColor theme="9" tint="-0.749992370372631"/>
  </sheetPr>
  <dimension ref="B1:B8"/>
  <sheetViews>
    <sheetView zoomScaleNormal="100" workbookViewId="0"/>
  </sheetViews>
  <sheetFormatPr defaultRowHeight="15.75" x14ac:dyDescent="0.25"/>
  <cols>
    <col min="1" max="1" width="2.77734375" customWidth="1"/>
    <col min="2" max="2" width="80.77734375" customWidth="1"/>
    <col min="3" max="3" width="2.77734375" customWidth="1"/>
  </cols>
  <sheetData>
    <row r="1" spans="2:2" ht="30" customHeight="1" x14ac:dyDescent="0.25">
      <c r="B1" s="62" t="s">
        <v>0</v>
      </c>
    </row>
    <row r="2" spans="2:2" ht="30" customHeight="1" x14ac:dyDescent="0.25">
      <c r="B2" s="4" t="s">
        <v>1</v>
      </c>
    </row>
    <row r="3" spans="2:2" ht="30" customHeight="1" x14ac:dyDescent="0.25">
      <c r="B3" s="4" t="s">
        <v>2</v>
      </c>
    </row>
    <row r="4" spans="2:2" ht="30" customHeight="1" x14ac:dyDescent="0.25">
      <c r="B4" s="4" t="s">
        <v>3</v>
      </c>
    </row>
    <row r="5" spans="2:2" ht="30" customHeight="1" x14ac:dyDescent="0.25">
      <c r="B5" s="4" t="s">
        <v>4</v>
      </c>
    </row>
    <row r="6" spans="2:2" ht="30" customHeight="1" x14ac:dyDescent="0.25">
      <c r="B6" s="63" t="s">
        <v>5</v>
      </c>
    </row>
    <row r="7" spans="2:2" ht="31.5" x14ac:dyDescent="0.25">
      <c r="B7" s="64" t="s">
        <v>6</v>
      </c>
    </row>
    <row r="8" spans="2:2" ht="47.25" x14ac:dyDescent="0.25">
      <c r="B8" s="4" t="s">
        <v>7</v>
      </c>
    </row>
  </sheetData>
  <phoneticPr fontId="15"/>
  <pageMargins left="0.7" right="0.7" top="0.75" bottom="0.75" header="0.3" footer="0.3"/>
  <pageSetup paperSize="9" scale="85"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autoPageBreaks="0"/>
  </sheetPr>
  <dimension ref="A1:P14"/>
  <sheetViews>
    <sheetView showGridLines="0" tabSelected="1" zoomScaleNormal="100" zoomScaleSheetLayoutView="100" workbookViewId="0"/>
  </sheetViews>
  <sheetFormatPr defaultColWidth="9.44140625" defaultRowHeight="15.75" x14ac:dyDescent="0.25"/>
  <cols>
    <col min="1" max="1" width="5" style="19" customWidth="1"/>
    <col min="2" max="2" width="22.44140625" style="7" customWidth="1"/>
    <col min="3" max="3" width="13.77734375" style="61" customWidth="1"/>
    <col min="4" max="15" width="13.77734375" style="7" customWidth="1"/>
    <col min="16" max="16" width="5" style="7" customWidth="1"/>
    <col min="17" max="17" width="2.77734375" style="7" customWidth="1"/>
    <col min="18" max="16384" width="9.44140625" style="7"/>
  </cols>
  <sheetData>
    <row r="1" spans="1:16" ht="48.75" customHeight="1" x14ac:dyDescent="0.25">
      <c r="A1" s="5" t="s">
        <v>8</v>
      </c>
      <c r="B1" s="105" t="s">
        <v>13</v>
      </c>
      <c r="C1" s="105"/>
      <c r="D1" s="105"/>
      <c r="E1" s="105"/>
      <c r="F1" s="105"/>
      <c r="G1" s="105"/>
      <c r="H1" s="105"/>
      <c r="I1" s="105"/>
      <c r="J1" s="105"/>
      <c r="K1" s="105"/>
      <c r="L1" s="105"/>
      <c r="M1" s="105"/>
      <c r="N1" s="105"/>
      <c r="O1" s="37" t="s">
        <v>35</v>
      </c>
      <c r="P1" s="6"/>
    </row>
    <row r="2" spans="1:16" ht="42" customHeight="1" x14ac:dyDescent="0.55000000000000004">
      <c r="A2" s="38" t="s">
        <v>9</v>
      </c>
      <c r="B2" s="102" t="str">
        <f>CHOOSE(MonthNumber,"1 月","2 月","3 月","4 月","5 月","6 月","7 月","8 月","9 月","10 月","11 月","12 月")</f>
        <v>12 月</v>
      </c>
      <c r="C2" s="106">
        <v>12</v>
      </c>
      <c r="D2" s="107"/>
      <c r="E2" s="107"/>
      <c r="F2" s="107"/>
      <c r="G2" s="107"/>
      <c r="H2" s="107"/>
      <c r="I2" s="39">
        <f ca="1">YEAR(TODAY())</f>
        <v>2022</v>
      </c>
      <c r="J2" s="40"/>
      <c r="K2" s="40"/>
      <c r="L2" s="41"/>
      <c r="M2" s="40"/>
      <c r="N2" s="40"/>
      <c r="O2" s="40"/>
      <c r="P2" s="40"/>
    </row>
    <row r="3" spans="1:16" s="18" customFormat="1" ht="35.25" customHeight="1" x14ac:dyDescent="0.25">
      <c r="A3" s="38" t="s">
        <v>10</v>
      </c>
      <c r="B3" s="42" t="s">
        <v>14</v>
      </c>
      <c r="C3" s="42"/>
      <c r="D3" s="42"/>
      <c r="E3" s="42"/>
      <c r="F3" s="42"/>
      <c r="G3" s="42"/>
      <c r="H3" s="42"/>
      <c r="I3" s="42" t="s">
        <v>28</v>
      </c>
      <c r="J3" s="42"/>
      <c r="K3" s="43"/>
      <c r="L3" s="44"/>
      <c r="M3" s="44"/>
      <c r="N3" s="44"/>
      <c r="O3" s="44"/>
      <c r="P3" s="43"/>
    </row>
    <row r="4" spans="1:16" s="18" customFormat="1" ht="30" customHeight="1" x14ac:dyDescent="0.25">
      <c r="A4" s="38" t="s">
        <v>11</v>
      </c>
      <c r="B4" s="45" t="s">
        <v>15</v>
      </c>
      <c r="C4" s="46"/>
      <c r="D4" s="97">
        <f ca="1">MonthlyExpendituresTotals</f>
        <v>0</v>
      </c>
      <c r="E4" s="44"/>
      <c r="F4" s="44"/>
      <c r="G4" s="44"/>
      <c r="H4" s="43"/>
      <c r="I4" s="45" t="s">
        <v>15</v>
      </c>
      <c r="J4" s="45"/>
      <c r="K4" s="44"/>
      <c r="L4" s="97">
        <f ca="1">AnnualExpendituresTotals</f>
        <v>10742</v>
      </c>
      <c r="M4" s="44"/>
      <c r="N4" s="44"/>
      <c r="O4" s="44"/>
      <c r="P4" s="43"/>
    </row>
    <row r="5" spans="1:16" s="18" customFormat="1" ht="30" customHeight="1" x14ac:dyDescent="0.25">
      <c r="A5" s="47"/>
      <c r="B5" s="45" t="s">
        <v>16</v>
      </c>
      <c r="C5" s="46"/>
      <c r="D5" s="97">
        <f ca="1">MonthlyIncomeTotals</f>
        <v>0</v>
      </c>
      <c r="E5" s="44"/>
      <c r="F5" s="44"/>
      <c r="G5" s="44"/>
      <c r="H5" s="43"/>
      <c r="I5" s="45" t="s">
        <v>16</v>
      </c>
      <c r="J5" s="45"/>
      <c r="K5" s="44"/>
      <c r="L5" s="97">
        <f ca="1">AnnualIncomeTotals</f>
        <v>13200</v>
      </c>
      <c r="M5" s="44"/>
      <c r="N5" s="44"/>
      <c r="O5" s="44"/>
      <c r="P5" s="43"/>
    </row>
    <row r="6" spans="1:16" ht="45" customHeight="1" x14ac:dyDescent="0.25">
      <c r="A6" s="47"/>
      <c r="B6" s="40"/>
      <c r="C6" s="48"/>
      <c r="D6" s="40"/>
      <c r="E6" s="40"/>
      <c r="F6" s="40"/>
      <c r="G6" s="40"/>
      <c r="H6" s="40"/>
      <c r="I6" s="40"/>
      <c r="J6" s="40"/>
      <c r="K6" s="40"/>
      <c r="L6" s="40"/>
      <c r="M6" s="40"/>
      <c r="N6" s="40"/>
      <c r="O6" s="40"/>
      <c r="P6" s="40"/>
    </row>
    <row r="7" spans="1:16" s="34" customFormat="1" ht="24.75" customHeight="1" thickBot="1" x14ac:dyDescent="0.3">
      <c r="A7" s="33"/>
      <c r="B7" s="49"/>
      <c r="C7" s="50"/>
      <c r="D7" s="49"/>
      <c r="E7" s="49"/>
      <c r="F7" s="49"/>
      <c r="G7" s="49"/>
      <c r="H7" s="49"/>
      <c r="I7" s="49"/>
      <c r="J7" s="49"/>
      <c r="K7" s="49"/>
      <c r="L7" s="49"/>
      <c r="M7" s="49"/>
      <c r="N7" s="49"/>
    </row>
    <row r="8" spans="1:16" ht="34.5" customHeight="1" thickBot="1" x14ac:dyDescent="0.3">
      <c r="A8" s="13" t="s">
        <v>12</v>
      </c>
      <c r="B8" s="51" t="s">
        <v>17</v>
      </c>
      <c r="C8" s="52" t="s">
        <v>22</v>
      </c>
      <c r="D8" s="52" t="s">
        <v>23</v>
      </c>
      <c r="E8" s="52" t="s">
        <v>24</v>
      </c>
      <c r="F8" s="52" t="s">
        <v>25</v>
      </c>
      <c r="G8" s="52" t="s">
        <v>26</v>
      </c>
      <c r="H8" s="52" t="s">
        <v>27</v>
      </c>
      <c r="I8" s="52" t="s">
        <v>29</v>
      </c>
      <c r="J8" s="52" t="s">
        <v>30</v>
      </c>
      <c r="K8" s="52" t="s">
        <v>31</v>
      </c>
      <c r="L8" s="52" t="s">
        <v>32</v>
      </c>
      <c r="M8" s="52" t="s">
        <v>33</v>
      </c>
      <c r="N8" s="52" t="s">
        <v>34</v>
      </c>
      <c r="O8" s="53" t="s">
        <v>36</v>
      </c>
    </row>
    <row r="9" spans="1:16" ht="30" customHeight="1" thickBot="1" x14ac:dyDescent="0.3">
      <c r="B9" s="54" t="s">
        <v>18</v>
      </c>
      <c r="C9" s="91">
        <f ca="1">SUMIFS(収入[金額],収入[日付],"&lt;="&amp;DtMiddle,収入[日付],"&gt;="&amp;DtStart)</f>
        <v>0</v>
      </c>
      <c r="D9" s="91">
        <f ca="1">SUMIFS(収入[金額],収入[日付],"&lt;="&amp;DtMiddle,収入[日付],"&gt;="&amp;DtStart)</f>
        <v>0</v>
      </c>
      <c r="E9" s="92">
        <f ca="1">SUMIFS(収入[金額],収入[日付],"&lt;="&amp;DtMiddle,収入[日付],"&gt;="&amp;DtStart)</f>
        <v>0</v>
      </c>
      <c r="F9" s="92">
        <f ca="1">SUMIFS(収入[金額],収入[日付],"&lt;="&amp;DtMiddle,収入[日付],"&gt;="&amp;DtStart)</f>
        <v>0</v>
      </c>
      <c r="G9" s="92">
        <f ca="1">SUMIFS(収入[金額],収入[日付],"&lt;="&amp;DtMiddle,収入[日付],"&gt;="&amp;DtStart)</f>
        <v>0</v>
      </c>
      <c r="H9" s="92">
        <f ca="1">SUMIFS(収入[金額],収入[日付],"&lt;="&amp;DtMiddle,収入[日付],"&gt;="&amp;DtStart)</f>
        <v>0</v>
      </c>
      <c r="I9" s="92">
        <f ca="1">SUMIFS(収入[金額],収入[日付],"&lt;="&amp;DtMiddle,収入[日付],"&gt;="&amp;DtStart)</f>
        <v>0</v>
      </c>
      <c r="J9" s="92">
        <f ca="1">SUMIFS(収入[金額],収入[日付],"&lt;="&amp;DtMiddle,収入[日付],"&gt;="&amp;DtStart)</f>
        <v>0</v>
      </c>
      <c r="K9" s="92">
        <f ca="1">SUMIFS(収入[金額],収入[日付],"&lt;="&amp;DtMiddle,収入[日付],"&gt;="&amp;DtStart)</f>
        <v>0</v>
      </c>
      <c r="L9" s="92">
        <f ca="1">SUMIFS(収入[金額],収入[日付],"&lt;="&amp;DtMiddle,収入[日付],"&gt;="&amp;DtStart)</f>
        <v>2600</v>
      </c>
      <c r="M9" s="92">
        <f ca="1">SUMIFS(収入[金額],収入[日付],"&lt;="&amp;DtMiddle,収入[日付],"&gt;="&amp;DtStart)</f>
        <v>2600</v>
      </c>
      <c r="N9" s="92">
        <f ca="1">SUMIFS(収入[金額],収入[日付],"&lt;="&amp;DtMiddle,収入[日付],"&gt;="&amp;DtStart)</f>
        <v>2600</v>
      </c>
      <c r="O9" s="55"/>
    </row>
    <row r="10" spans="1:16" ht="30" customHeight="1" thickBot="1" x14ac:dyDescent="0.3">
      <c r="B10" s="56" t="s">
        <v>19</v>
      </c>
      <c r="C10" s="93">
        <f ca="1">SUMIFS(収入[金額],収入[日付],"&lt;="&amp;DtEnd,収入[日付],"&gt;="&amp;DtMiddle+1)</f>
        <v>0</v>
      </c>
      <c r="D10" s="93">
        <f ca="1">SUMIFS(収入[金額],収入[日付],"&lt;="&amp;DtEnd,収入[日付],"&gt;="&amp;DtMiddle+1)</f>
        <v>0</v>
      </c>
      <c r="E10" s="94">
        <f ca="1">SUMIFS(収入[金額],収入[日付],"&lt;="&amp;DtEnd,収入[日付],"&gt;="&amp;DtMiddle+1)</f>
        <v>0</v>
      </c>
      <c r="F10" s="94">
        <f ca="1">SUMIFS(収入[金額],収入[日付],"&lt;="&amp;DtEnd,収入[日付],"&gt;="&amp;DtMiddle+1)</f>
        <v>0</v>
      </c>
      <c r="G10" s="94">
        <f ca="1">SUMIFS(収入[金額],収入[日付],"&lt;="&amp;DtEnd,収入[日付],"&gt;="&amp;DtMiddle+1)</f>
        <v>0</v>
      </c>
      <c r="H10" s="94">
        <f ca="1">SUMIFS(収入[金額],収入[日付],"&lt;="&amp;DtEnd,収入[日付],"&gt;="&amp;DtMiddle+1)</f>
        <v>0</v>
      </c>
      <c r="I10" s="94">
        <f ca="1">SUMIFS(収入[金額],収入[日付],"&lt;="&amp;DtEnd,収入[日付],"&gt;="&amp;DtMiddle+1)</f>
        <v>0</v>
      </c>
      <c r="J10" s="94">
        <f ca="1">SUMIFS(収入[金額],収入[日付],"&lt;="&amp;DtEnd,収入[日付],"&gt;="&amp;DtMiddle+1)</f>
        <v>0</v>
      </c>
      <c r="K10" s="94">
        <f ca="1">SUMIFS(収入[金額],収入[日付],"&lt;="&amp;DtEnd,収入[日付],"&gt;="&amp;DtMiddle+1)</f>
        <v>0</v>
      </c>
      <c r="L10" s="94">
        <f ca="1">SUMIFS(収入[金額],収入[日付],"&lt;="&amp;DtEnd,収入[日付],"&gt;="&amp;DtMiddle+1)</f>
        <v>3100</v>
      </c>
      <c r="M10" s="94">
        <f ca="1">SUMIFS(収入[金額],収入[日付],"&lt;="&amp;DtEnd,収入[日付],"&gt;="&amp;DtMiddle+1)</f>
        <v>3100</v>
      </c>
      <c r="N10" s="94">
        <f ca="1">SUMIFS(収入[金額],収入[日付],"&lt;="&amp;DtEnd,収入[日付],"&gt;="&amp;DtMiddle+1)</f>
        <v>3100</v>
      </c>
      <c r="O10" s="55"/>
    </row>
    <row r="11" spans="1:16" ht="30" customHeight="1" thickBot="1" x14ac:dyDescent="0.3">
      <c r="B11" s="57" t="s">
        <v>20</v>
      </c>
      <c r="C11" s="95">
        <f ca="1">SUMIFS(Expenditures[金額],Expenditures[日付],"&lt;="&amp;DtMiddle+1,Expenditures[日付],"&gt;="&amp;DtStart)</f>
        <v>0</v>
      </c>
      <c r="D11" s="95">
        <f ca="1">SUMIFS(Expenditures[金額],Expenditures[日付],"&lt;="&amp;DtMiddle+1,Expenditures[日付],"&gt;="&amp;DtStart)</f>
        <v>0</v>
      </c>
      <c r="E11" s="95">
        <f ca="1">SUMIFS(Expenditures[金額],Expenditures[日付],"&lt;="&amp;DtMiddle+1,Expenditures[日付],"&gt;="&amp;DtStart)</f>
        <v>0</v>
      </c>
      <c r="F11" s="95">
        <f ca="1">SUMIFS(Expenditures[金額],Expenditures[日付],"&lt;="&amp;DtMiddle+1,Expenditures[日付],"&gt;="&amp;DtStart)</f>
        <v>0</v>
      </c>
      <c r="G11" s="95">
        <f ca="1">SUMIFS(Expenditures[金額],Expenditures[日付],"&lt;="&amp;DtMiddle+1,Expenditures[日付],"&gt;="&amp;DtStart)</f>
        <v>0</v>
      </c>
      <c r="H11" s="95">
        <f ca="1">SUMIFS(Expenditures[金額],Expenditures[日付],"&lt;="&amp;DtMiddle+1,Expenditures[日付],"&gt;="&amp;DtStart)</f>
        <v>0</v>
      </c>
      <c r="I11" s="95">
        <f ca="1">SUMIFS(Expenditures[金額],Expenditures[日付],"&lt;="&amp;DtMiddle+1,Expenditures[日付],"&gt;="&amp;DtStart)</f>
        <v>0</v>
      </c>
      <c r="J11" s="95">
        <f ca="1">SUMIFS(Expenditures[金額],Expenditures[日付],"&lt;="&amp;DtMiddle+1,Expenditures[日付],"&gt;="&amp;DtStart)</f>
        <v>0</v>
      </c>
      <c r="K11" s="95">
        <f ca="1">SUMIFS(Expenditures[金額],Expenditures[日付],"&lt;="&amp;DtMiddle+1,Expenditures[日付],"&gt;="&amp;DtStart)</f>
        <v>0</v>
      </c>
      <c r="L11" s="95">
        <f ca="1">SUMIFS(Expenditures[金額],Expenditures[日付],"&lt;="&amp;DtMiddle+1,Expenditures[日付],"&gt;="&amp;DtStart)</f>
        <v>5225</v>
      </c>
      <c r="M11" s="95">
        <f ca="1">SUMIFS(Expenditures[金額],Expenditures[日付],"&lt;="&amp;DtMiddle+1,Expenditures[日付],"&gt;="&amp;DtStart)</f>
        <v>5225</v>
      </c>
      <c r="N11" s="95">
        <f ca="1">SUMIFS(Expenditures[金額],Expenditures[日付],"&lt;="&amp;DtMiddle+1,Expenditures[日付],"&gt;="&amp;DtStart)</f>
        <v>5225</v>
      </c>
      <c r="O11" s="55"/>
    </row>
    <row r="12" spans="1:16" ht="30" customHeight="1" x14ac:dyDescent="0.25">
      <c r="B12" s="58" t="s">
        <v>21</v>
      </c>
      <c r="C12" s="96">
        <f ca="1">SUMIFS(Expenditures[金額],Expenditures[日付],"&lt;="&amp;DtEnd,Expenditures[日付],"&gt;="&amp;DtMiddle+1)</f>
        <v>0</v>
      </c>
      <c r="D12" s="96">
        <f ca="1">SUMIFS(Expenditures[金額],Expenditures[日付],"&lt;="&amp;DtEnd,Expenditures[日付],"&gt;="&amp;DtMiddle+1)</f>
        <v>0</v>
      </c>
      <c r="E12" s="96">
        <f ca="1">SUMIFS(Expenditures[金額],Expenditures[日付],"&lt;="&amp;DtEnd,Expenditures[日付],"&gt;="&amp;DtMiddle+1)</f>
        <v>0</v>
      </c>
      <c r="F12" s="96">
        <f ca="1">SUMIFS(Expenditures[金額],Expenditures[日付],"&lt;="&amp;DtEnd,Expenditures[日付],"&gt;="&amp;DtMiddle+1)</f>
        <v>0</v>
      </c>
      <c r="G12" s="96">
        <f ca="1">SUMIFS(Expenditures[金額],Expenditures[日付],"&lt;="&amp;DtEnd,Expenditures[日付],"&gt;="&amp;DtMiddle+1)</f>
        <v>0</v>
      </c>
      <c r="H12" s="96">
        <f ca="1">SUMIFS(Expenditures[金額],Expenditures[日付],"&lt;="&amp;DtEnd,Expenditures[日付],"&gt;="&amp;DtMiddle+1)</f>
        <v>0</v>
      </c>
      <c r="I12" s="96">
        <f ca="1">SUMIFS(Expenditures[金額],Expenditures[日付],"&lt;="&amp;DtEnd,Expenditures[日付],"&gt;="&amp;DtMiddle+1)</f>
        <v>0</v>
      </c>
      <c r="J12" s="96">
        <f ca="1">SUMIFS(Expenditures[金額],Expenditures[日付],"&lt;="&amp;DtEnd,Expenditures[日付],"&gt;="&amp;DtMiddle+1)</f>
        <v>0</v>
      </c>
      <c r="K12" s="96">
        <f ca="1">SUMIFS(Expenditures[金額],Expenditures[日付],"&lt;="&amp;DtEnd,Expenditures[日付],"&gt;="&amp;DtMiddle+1)</f>
        <v>0</v>
      </c>
      <c r="L12" s="96">
        <f ca="1">SUMIFS(Expenditures[金額],Expenditures[日付],"&lt;="&amp;DtEnd,Expenditures[日付],"&gt;="&amp;DtMiddle+1)</f>
        <v>900</v>
      </c>
      <c r="M12" s="96">
        <f ca="1">SUMIFS(Expenditures[金額],Expenditures[日付],"&lt;="&amp;DtEnd,Expenditures[日付],"&gt;="&amp;DtMiddle+1)</f>
        <v>900</v>
      </c>
      <c r="N12" s="96">
        <f ca="1">SUMIFS(Expenditures[金額],Expenditures[日付],"&lt;="&amp;DtEnd,Expenditures[日付],"&gt;="&amp;DtMiddle+1)</f>
        <v>900</v>
      </c>
      <c r="O12" s="59"/>
    </row>
    <row r="14" spans="1:16" ht="16.5" thickBot="1" x14ac:dyDescent="0.3">
      <c r="C14" s="60"/>
    </row>
  </sheetData>
  <mergeCells count="2">
    <mergeCell ref="B1:N1"/>
    <mergeCell ref="C2:H2"/>
  </mergeCells>
  <phoneticPr fontId="15"/>
  <conditionalFormatting sqref="A2:A4 C2 D4:D5 L4:L5">
    <cfRule type="notContainsBlanks" dxfId="118" priority="1">
      <formula>LEN(TRIM(A2))&gt;0</formula>
    </cfRule>
  </conditionalFormatting>
  <pageMargins left="0.7" right="0.7" top="0.75" bottom="0.75" header="0.3" footer="0.3"/>
  <pageSetup paperSize="9" fitToWidth="0" fitToHeight="0" orientation="portrait" r:id="rId1"/>
  <ignoredErrors>
    <ignoredError sqref="D4:D5 B2 I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スピン ボタン 7">
              <controlPr defaultSize="0" autoPict="0" altText="月のスピン ボックス コントロール">
                <anchor moveWithCells="1">
                  <from>
                    <xdr:col>1</xdr:col>
                    <xdr:colOff>1352550</xdr:colOff>
                    <xdr:row>1</xdr:row>
                    <xdr:rowOff>142875</xdr:rowOff>
                  </from>
                  <to>
                    <xdr:col>1</xdr:col>
                    <xdr:colOff>1524000</xdr:colOff>
                    <xdr:row>1</xdr:row>
                    <xdr:rowOff>428625</xdr:rowOff>
                  </to>
                </anchor>
              </controlPr>
            </control>
          </mc:Choice>
        </mc:AlternateContent>
        <mc:AlternateContent xmlns:mc="http://schemas.openxmlformats.org/markup-compatibility/2006">
          <mc:Choice Requires="x14">
            <control shapeId="1033" r:id="rId5" name="スピン ボタン 9">
              <controlPr defaultSize="0" autoPict="0" altText="年のスピン ボックス コントロール">
                <anchor moveWithCells="1">
                  <from>
                    <xdr:col>9</xdr:col>
                    <xdr:colOff>47625</xdr:colOff>
                    <xdr:row>1</xdr:row>
                    <xdr:rowOff>171450</xdr:rowOff>
                  </from>
                  <to>
                    <xdr:col>9</xdr:col>
                    <xdr:colOff>190500</xdr:colOff>
                    <xdr:row>1</xdr:row>
                    <xdr:rowOff>457200</xdr:rowOff>
                  </to>
                </anchor>
              </controlPr>
            </control>
          </mc:Choice>
        </mc:AlternateContent>
      </controls>
    </mc:Choice>
  </mc:AlternateContent>
  <tableParts count="1">
    <tablePart r:id="rId6"/>
  </tableParts>
  <extLst>
    <ext xmlns:x14="http://schemas.microsoft.com/office/spreadsheetml/2009/9/main" uri="{05C60535-1F16-4fd2-B633-F4F36F0B64E0}">
      <x14:sparklineGroups xmlns:xm="http://schemas.microsoft.com/office/excel/2006/main">
        <x14:sparklineGroup manualMax="0" manualMin="0" lineWeight="1.5" displayEmptyCellsAs="gap" markers="1" high="1" low="1" negative="1" xr2:uid="{00000000-0003-0000-0000-000001000000}">
          <x14:colorSeries theme="5"/>
          <x14:colorNegative theme="6"/>
          <x14:colorAxis rgb="FF000000"/>
          <x14:colorMarkers theme="5"/>
          <x14:colorFirst theme="5"/>
          <x14:colorLast theme="5"/>
          <x14:colorHigh theme="5"/>
          <x14:colorLow theme="5"/>
          <x14:sparklines>
            <x14:sparkline>
              <xm:f>ダッシュボード!C9:M9</xm:f>
              <xm:sqref>O9</xm:sqref>
            </x14:sparkline>
            <x14:sparkline>
              <xm:f>ダッシュボード!C10:M10</xm:f>
              <xm:sqref>O10</xm:sqref>
            </x14:sparkline>
          </x14:sparklines>
        </x14:sparklineGroup>
        <x14:sparklineGroup manualMax="0" manualMin="0" lineWeight="1.5" displayEmptyCellsAs="gap" markers="1" high="1" low="1" first="1" negative="1" xr2:uid="{00000000-0003-0000-0000-000000000000}">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ダッシュボード!C11:N11</xm:f>
              <xm:sqref>O11</xm:sqref>
            </x14:sparkline>
            <x14:sparkline>
              <xm:f>ダッシュボード!C12:N12</xm:f>
              <xm:sqref>O12</xm:sqref>
            </x14:sparkline>
          </x14:sparklines>
        </x14:sparklineGroup>
      </x14:sparklineGroup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249977111117893"/>
    <pageSetUpPr autoPageBreaks="0"/>
  </sheetPr>
  <dimension ref="A1:J36"/>
  <sheetViews>
    <sheetView showGridLines="0" zoomScaleNormal="100" workbookViewId="0"/>
  </sheetViews>
  <sheetFormatPr defaultColWidth="8.77734375" defaultRowHeight="30" customHeight="1" x14ac:dyDescent="0.25"/>
  <cols>
    <col min="1" max="1" width="5" style="19" customWidth="1"/>
    <col min="2" max="2" width="15.44140625" customWidth="1"/>
    <col min="3" max="3" width="24" customWidth="1"/>
    <col min="4" max="4" width="14.6640625" style="35" customWidth="1"/>
    <col min="5" max="5" width="5.88671875" customWidth="1"/>
    <col min="6" max="6" width="15.44140625" customWidth="1"/>
    <col min="7" max="7" width="24.5546875" customWidth="1"/>
    <col min="8" max="8" width="24" style="35" customWidth="1"/>
    <col min="9" max="9" width="13.6640625" style="36" customWidth="1"/>
    <col min="10" max="10" width="5" style="7" customWidth="1"/>
    <col min="11" max="11" width="2.77734375" customWidth="1"/>
  </cols>
  <sheetData>
    <row r="1" spans="1:10" s="7" customFormat="1" ht="48.75" customHeight="1" x14ac:dyDescent="0.25">
      <c r="A1" s="5" t="s">
        <v>37</v>
      </c>
      <c r="B1" s="109" t="str">
        <f>Semi_Monthly_Home_Budget_Title</f>
        <v>半月ごとの家計</v>
      </c>
      <c r="C1" s="109"/>
      <c r="D1" s="109"/>
      <c r="E1" s="109"/>
      <c r="F1" s="109"/>
      <c r="G1" s="109"/>
      <c r="H1" s="108" t="s">
        <v>56</v>
      </c>
      <c r="I1" s="108"/>
      <c r="J1" s="6"/>
    </row>
    <row r="2" spans="1:10" s="12" customFormat="1" ht="41.25" customHeight="1" thickBot="1" x14ac:dyDescent="0.3">
      <c r="A2" s="8" t="s">
        <v>38</v>
      </c>
      <c r="B2" s="2" t="s">
        <v>15</v>
      </c>
      <c r="C2" s="9"/>
      <c r="D2" s="9"/>
      <c r="E2" s="10"/>
      <c r="F2" s="2" t="s">
        <v>16</v>
      </c>
      <c r="G2" s="9"/>
      <c r="H2" s="9"/>
      <c r="I2" s="9"/>
      <c r="J2" s="11"/>
    </row>
    <row r="3" spans="1:10" ht="30" customHeight="1" thickTop="1" thickBot="1" x14ac:dyDescent="0.3">
      <c r="A3" s="13" t="s">
        <v>39</v>
      </c>
      <c r="B3" s="14" t="s">
        <v>40</v>
      </c>
      <c r="C3" s="14" t="s">
        <v>41</v>
      </c>
      <c r="D3" s="14" t="s">
        <v>45</v>
      </c>
      <c r="F3" s="15" t="s">
        <v>40</v>
      </c>
      <c r="G3" s="16" t="s">
        <v>17</v>
      </c>
      <c r="H3" s="17" t="s">
        <v>41</v>
      </c>
      <c r="I3" s="103" t="s">
        <v>45</v>
      </c>
      <c r="J3" s="18"/>
    </row>
    <row r="4" spans="1:10" ht="30" customHeight="1" thickBot="1" x14ac:dyDescent="0.3">
      <c r="B4" s="20">
        <f ca="1">TODAY()</f>
        <v>44697</v>
      </c>
      <c r="C4" s="21" t="s">
        <v>42</v>
      </c>
      <c r="D4" s="120">
        <v>500</v>
      </c>
      <c r="F4" s="22">
        <f ca="1">TODAY()</f>
        <v>44697</v>
      </c>
      <c r="G4" s="23" t="s">
        <v>46</v>
      </c>
      <c r="H4" s="24" t="s">
        <v>57</v>
      </c>
      <c r="I4" s="83">
        <v>500</v>
      </c>
      <c r="J4" s="18"/>
    </row>
    <row r="5" spans="1:10" ht="30" customHeight="1" x14ac:dyDescent="0.25">
      <c r="B5" s="25">
        <f ca="1">TODAY()-14</f>
        <v>44683</v>
      </c>
      <c r="C5" s="26" t="s">
        <v>43</v>
      </c>
      <c r="D5" s="121">
        <v>1300</v>
      </c>
      <c r="F5" s="27">
        <f t="shared" ref="F5:F12" ca="1" si="0">TODAY()-7</f>
        <v>44690</v>
      </c>
      <c r="G5" s="28" t="s">
        <v>47</v>
      </c>
      <c r="H5" s="28" t="s">
        <v>58</v>
      </c>
      <c r="I5" s="104">
        <v>1000</v>
      </c>
      <c r="J5" s="18"/>
    </row>
    <row r="6" spans="1:10" ht="30" customHeight="1" x14ac:dyDescent="0.25">
      <c r="B6" s="29">
        <f ca="1">TODAY()-14</f>
        <v>44683</v>
      </c>
      <c r="C6" s="30" t="s">
        <v>44</v>
      </c>
      <c r="D6" s="122">
        <v>1300</v>
      </c>
      <c r="F6" s="31">
        <f t="shared" ca="1" si="0"/>
        <v>44690</v>
      </c>
      <c r="G6" s="32" t="s">
        <v>47</v>
      </c>
      <c r="H6" s="32" t="s">
        <v>59</v>
      </c>
      <c r="I6" s="84">
        <v>100</v>
      </c>
    </row>
    <row r="7" spans="1:10" ht="30" customHeight="1" x14ac:dyDescent="0.25">
      <c r="A7" s="33"/>
      <c r="B7" s="25">
        <f ca="1">TODAY()-28</f>
        <v>44669</v>
      </c>
      <c r="C7" s="26" t="s">
        <v>43</v>
      </c>
      <c r="D7" s="121">
        <v>1500</v>
      </c>
      <c r="F7" s="27">
        <f t="shared" ca="1" si="0"/>
        <v>44690</v>
      </c>
      <c r="G7" s="28" t="s">
        <v>47</v>
      </c>
      <c r="H7" s="28" t="s">
        <v>60</v>
      </c>
      <c r="I7" s="104">
        <v>50</v>
      </c>
      <c r="J7" s="34"/>
    </row>
    <row r="8" spans="1:10" ht="30" customHeight="1" x14ac:dyDescent="0.25">
      <c r="B8" s="29">
        <f ca="1">TODAY()-28</f>
        <v>44669</v>
      </c>
      <c r="C8" s="30" t="s">
        <v>44</v>
      </c>
      <c r="D8" s="122">
        <v>1600</v>
      </c>
      <c r="F8" s="31">
        <f t="shared" ca="1" si="0"/>
        <v>44690</v>
      </c>
      <c r="G8" s="32" t="s">
        <v>47</v>
      </c>
      <c r="H8" s="32" t="s">
        <v>61</v>
      </c>
      <c r="I8" s="84">
        <v>25</v>
      </c>
    </row>
    <row r="9" spans="1:10" ht="30" customHeight="1" x14ac:dyDescent="0.25">
      <c r="B9" s="25">
        <f ca="1">TODAY()-42</f>
        <v>44655</v>
      </c>
      <c r="C9" s="26" t="s">
        <v>43</v>
      </c>
      <c r="D9" s="121">
        <v>1300</v>
      </c>
      <c r="F9" s="27">
        <f t="shared" ca="1" si="0"/>
        <v>44690</v>
      </c>
      <c r="G9" s="28" t="s">
        <v>47</v>
      </c>
      <c r="H9" s="28" t="s">
        <v>62</v>
      </c>
      <c r="I9" s="104">
        <v>100</v>
      </c>
    </row>
    <row r="10" spans="1:10" ht="30" customHeight="1" x14ac:dyDescent="0.25">
      <c r="B10" s="29">
        <f ca="1">TODAY()-42</f>
        <v>44655</v>
      </c>
      <c r="C10" s="30" t="s">
        <v>44</v>
      </c>
      <c r="D10" s="122">
        <v>1300</v>
      </c>
      <c r="F10" s="31">
        <f t="shared" ca="1" si="0"/>
        <v>44690</v>
      </c>
      <c r="G10" s="32" t="s">
        <v>47</v>
      </c>
      <c r="H10" s="32" t="s">
        <v>62</v>
      </c>
      <c r="I10" s="84">
        <v>30</v>
      </c>
    </row>
    <row r="11" spans="1:10" ht="30" customHeight="1" x14ac:dyDescent="0.25">
      <c r="B11" s="25">
        <f ca="1">TODAY()-56</f>
        <v>44641</v>
      </c>
      <c r="C11" s="26" t="s">
        <v>43</v>
      </c>
      <c r="D11" s="121">
        <v>1500</v>
      </c>
      <c r="F11" s="27">
        <f t="shared" ca="1" si="0"/>
        <v>44690</v>
      </c>
      <c r="G11" s="28" t="s">
        <v>47</v>
      </c>
      <c r="H11" s="28" t="s">
        <v>58</v>
      </c>
      <c r="I11" s="104">
        <v>50</v>
      </c>
    </row>
    <row r="12" spans="1:10" ht="30" customHeight="1" x14ac:dyDescent="0.25">
      <c r="B12" s="29">
        <f ca="1">TODAY()-56</f>
        <v>44641</v>
      </c>
      <c r="C12" s="30" t="s">
        <v>44</v>
      </c>
      <c r="D12" s="122">
        <v>1600</v>
      </c>
      <c r="F12" s="31">
        <f t="shared" ca="1" si="0"/>
        <v>44690</v>
      </c>
      <c r="G12" s="32" t="s">
        <v>47</v>
      </c>
      <c r="H12" s="32" t="s">
        <v>62</v>
      </c>
      <c r="I12" s="84">
        <v>50</v>
      </c>
    </row>
    <row r="13" spans="1:10" ht="30" customHeight="1" x14ac:dyDescent="0.25">
      <c r="B13" s="25">
        <f ca="1">TODAY()-70</f>
        <v>44627</v>
      </c>
      <c r="C13" s="26" t="s">
        <v>43</v>
      </c>
      <c r="D13" s="121">
        <v>1300</v>
      </c>
      <c r="F13" s="27">
        <f ca="1">TODAY()-7</f>
        <v>44690</v>
      </c>
      <c r="G13" s="28" t="s">
        <v>47</v>
      </c>
      <c r="H13" s="28" t="s">
        <v>62</v>
      </c>
      <c r="I13" s="104">
        <v>25</v>
      </c>
    </row>
    <row r="14" spans="1:10" ht="30" customHeight="1" x14ac:dyDescent="0.25">
      <c r="D14"/>
      <c r="F14" s="31">
        <f ca="1">TODAY()-8</f>
        <v>44689</v>
      </c>
      <c r="G14" s="32" t="s">
        <v>47</v>
      </c>
      <c r="H14" s="32" t="s">
        <v>59</v>
      </c>
      <c r="I14" s="84">
        <v>100</v>
      </c>
    </row>
    <row r="15" spans="1:10" ht="30" customHeight="1" x14ac:dyDescent="0.25">
      <c r="D15"/>
      <c r="F15" s="27">
        <f ca="1">TODAY()-9</f>
        <v>44688</v>
      </c>
      <c r="G15" s="28" t="s">
        <v>48</v>
      </c>
      <c r="H15" s="28" t="s">
        <v>63</v>
      </c>
      <c r="I15" s="104">
        <v>37</v>
      </c>
    </row>
    <row r="16" spans="1:10" ht="30" customHeight="1" x14ac:dyDescent="0.25">
      <c r="D16"/>
      <c r="F16" s="31">
        <f ca="1">TODAY()-10</f>
        <v>44687</v>
      </c>
      <c r="G16" s="32" t="s">
        <v>123</v>
      </c>
      <c r="H16" s="32" t="s">
        <v>50</v>
      </c>
      <c r="I16" s="84">
        <v>350</v>
      </c>
    </row>
    <row r="17" spans="4:9" ht="30" customHeight="1" x14ac:dyDescent="0.25">
      <c r="D17"/>
      <c r="F17" s="27">
        <f ca="1">TODAY()-11</f>
        <v>44686</v>
      </c>
      <c r="G17" s="28" t="s">
        <v>49</v>
      </c>
      <c r="H17" s="28" t="s">
        <v>64</v>
      </c>
      <c r="I17" s="104">
        <v>75</v>
      </c>
    </row>
    <row r="18" spans="4:9" ht="30" customHeight="1" x14ac:dyDescent="0.25">
      <c r="D18"/>
      <c r="F18" s="31">
        <f ca="1">TODAY()-12</f>
        <v>44685</v>
      </c>
      <c r="G18" s="32" t="s">
        <v>51</v>
      </c>
      <c r="H18" s="32" t="s">
        <v>65</v>
      </c>
      <c r="I18" s="84">
        <v>150</v>
      </c>
    </row>
    <row r="19" spans="4:9" ht="30" customHeight="1" x14ac:dyDescent="0.25">
      <c r="D19"/>
      <c r="F19" s="27">
        <f ca="1">TODAY()-13</f>
        <v>44684</v>
      </c>
      <c r="G19" s="28" t="s">
        <v>52</v>
      </c>
      <c r="H19" s="28" t="s">
        <v>66</v>
      </c>
      <c r="I19" s="104">
        <v>250</v>
      </c>
    </row>
    <row r="20" spans="4:9" ht="30" customHeight="1" x14ac:dyDescent="0.25">
      <c r="D20"/>
      <c r="F20" s="31">
        <f ca="1">TODAY()-14</f>
        <v>44683</v>
      </c>
      <c r="G20" s="32" t="s">
        <v>52</v>
      </c>
      <c r="H20" s="32" t="s">
        <v>52</v>
      </c>
      <c r="I20" s="84">
        <v>250</v>
      </c>
    </row>
    <row r="21" spans="4:9" ht="30" customHeight="1" x14ac:dyDescent="0.25">
      <c r="D21"/>
      <c r="F21" s="27">
        <f ca="1">TODAY()-15</f>
        <v>44682</v>
      </c>
      <c r="G21" s="28" t="s">
        <v>53</v>
      </c>
      <c r="H21" s="28" t="s">
        <v>67</v>
      </c>
      <c r="I21" s="104">
        <v>100</v>
      </c>
    </row>
    <row r="22" spans="4:9" ht="30" customHeight="1" x14ac:dyDescent="0.25">
      <c r="D22"/>
      <c r="F22" s="31">
        <f ca="1">TODAY()-16</f>
        <v>44681</v>
      </c>
      <c r="G22" s="32" t="s">
        <v>54</v>
      </c>
      <c r="H22" s="32" t="s">
        <v>49</v>
      </c>
      <c r="I22" s="84">
        <v>50</v>
      </c>
    </row>
    <row r="23" spans="4:9" ht="30" customHeight="1" x14ac:dyDescent="0.25">
      <c r="F23" s="27">
        <f ca="1">TODAY()-20</f>
        <v>44677</v>
      </c>
      <c r="G23" s="28" t="s">
        <v>54</v>
      </c>
      <c r="H23" s="28" t="s">
        <v>68</v>
      </c>
      <c r="I23" s="104">
        <v>50</v>
      </c>
    </row>
    <row r="24" spans="4:9" ht="30" customHeight="1" x14ac:dyDescent="0.25">
      <c r="F24" s="31">
        <f ca="1">TODAY()-20</f>
        <v>44677</v>
      </c>
      <c r="G24" s="32" t="s">
        <v>54</v>
      </c>
      <c r="H24" s="32" t="s">
        <v>69</v>
      </c>
      <c r="I24" s="84">
        <v>50</v>
      </c>
    </row>
    <row r="25" spans="4:9" ht="30" customHeight="1" x14ac:dyDescent="0.25">
      <c r="F25" s="27">
        <f ca="1">TODAY()-25</f>
        <v>44672</v>
      </c>
      <c r="G25" s="28" t="s">
        <v>55</v>
      </c>
      <c r="H25" s="28" t="s">
        <v>70</v>
      </c>
      <c r="I25" s="104">
        <v>300</v>
      </c>
    </row>
    <row r="26" spans="4:9" ht="30" customHeight="1" x14ac:dyDescent="0.25">
      <c r="F26" s="31">
        <f ca="1">TODAY()-25</f>
        <v>44672</v>
      </c>
      <c r="G26" s="32" t="s">
        <v>55</v>
      </c>
      <c r="H26" s="32" t="s">
        <v>71</v>
      </c>
      <c r="I26" s="84">
        <v>350</v>
      </c>
    </row>
    <row r="27" spans="4:9" ht="30" customHeight="1" x14ac:dyDescent="0.25">
      <c r="F27" s="27">
        <f ca="1">TODAY()-25</f>
        <v>44672</v>
      </c>
      <c r="G27" s="28" t="s">
        <v>55</v>
      </c>
      <c r="H27" s="28" t="s">
        <v>72</v>
      </c>
      <c r="I27" s="104">
        <v>50</v>
      </c>
    </row>
    <row r="28" spans="4:9" ht="30" customHeight="1" x14ac:dyDescent="0.25">
      <c r="F28" s="31">
        <f ca="1">TODAY()-30</f>
        <v>44667</v>
      </c>
      <c r="G28" s="32" t="s">
        <v>55</v>
      </c>
      <c r="H28" s="32" t="s">
        <v>73</v>
      </c>
      <c r="I28" s="84">
        <v>50</v>
      </c>
    </row>
    <row r="29" spans="4:9" ht="30" customHeight="1" x14ac:dyDescent="0.25">
      <c r="F29" s="27">
        <f ca="1">TODAY()-31</f>
        <v>44666</v>
      </c>
      <c r="G29" s="28" t="s">
        <v>55</v>
      </c>
      <c r="H29" s="28" t="s">
        <v>73</v>
      </c>
      <c r="I29" s="104">
        <v>25</v>
      </c>
    </row>
    <row r="30" spans="4:9" ht="30" customHeight="1" x14ac:dyDescent="0.25">
      <c r="F30" s="31">
        <f ca="1">TODAY()-42</f>
        <v>44655</v>
      </c>
      <c r="G30" s="32" t="s">
        <v>55</v>
      </c>
      <c r="H30" s="32" t="s">
        <v>71</v>
      </c>
      <c r="I30" s="84">
        <v>150</v>
      </c>
    </row>
    <row r="31" spans="4:9" ht="30" customHeight="1" x14ac:dyDescent="0.25">
      <c r="F31" s="27">
        <f ca="1">TODAY()-45</f>
        <v>44652</v>
      </c>
      <c r="G31" s="28" t="s">
        <v>47</v>
      </c>
      <c r="H31" s="28" t="s">
        <v>58</v>
      </c>
      <c r="I31" s="104">
        <v>5000</v>
      </c>
    </row>
    <row r="32" spans="4:9" ht="30" customHeight="1" x14ac:dyDescent="0.25">
      <c r="F32" s="31">
        <f ca="1">TODAY()-50</f>
        <v>44647</v>
      </c>
      <c r="G32" s="32" t="s">
        <v>47</v>
      </c>
      <c r="H32" s="32" t="s">
        <v>59</v>
      </c>
      <c r="I32" s="84">
        <v>200</v>
      </c>
    </row>
    <row r="33" spans="6:9" ht="30" customHeight="1" x14ac:dyDescent="0.25">
      <c r="F33" s="27">
        <f ca="1">TODAY()-65</f>
        <v>44632</v>
      </c>
      <c r="G33" s="28" t="s">
        <v>47</v>
      </c>
      <c r="H33" s="28" t="s">
        <v>62</v>
      </c>
      <c r="I33" s="104">
        <v>100</v>
      </c>
    </row>
    <row r="34" spans="6:9" ht="30" customHeight="1" x14ac:dyDescent="0.25">
      <c r="F34" s="31">
        <f ca="1">TODAY()-70</f>
        <v>44627</v>
      </c>
      <c r="G34" s="32" t="s">
        <v>47</v>
      </c>
      <c r="H34" s="32" t="s">
        <v>61</v>
      </c>
      <c r="I34" s="84">
        <v>50</v>
      </c>
    </row>
    <row r="35" spans="6:9" ht="30" customHeight="1" x14ac:dyDescent="0.25">
      <c r="F35" s="27">
        <f ca="1">TODAY()-75</f>
        <v>44622</v>
      </c>
      <c r="G35" s="28" t="s">
        <v>47</v>
      </c>
      <c r="H35" s="28" t="s">
        <v>58</v>
      </c>
      <c r="I35" s="104">
        <v>1000</v>
      </c>
    </row>
    <row r="36" spans="6:9" ht="30" customHeight="1" x14ac:dyDescent="0.25">
      <c r="F36" s="31">
        <f ca="1">TODAY()-78</f>
        <v>44619</v>
      </c>
      <c r="G36" s="32" t="s">
        <v>48</v>
      </c>
      <c r="H36" s="32" t="s">
        <v>63</v>
      </c>
      <c r="I36" s="84">
        <v>75</v>
      </c>
    </row>
  </sheetData>
  <mergeCells count="2">
    <mergeCell ref="H1:I1"/>
    <mergeCell ref="B1:G1"/>
  </mergeCells>
  <phoneticPr fontId="15"/>
  <dataValidations count="2">
    <dataValidation type="list" errorStyle="warning" allowBlank="1" showInputMessage="1" showErrorMessage="1" error="リストから説明を選択します。[キャンセル] を選択して、Alt キーを押しながら下方向キーを押し、オプションを表示します。下方向キーで移動し、Enter キーを押して選択します" sqref="H4:H36" xr:uid="{00000000-0002-0000-0100-000000000000}">
      <formula1>LookUpList</formula1>
    </dataValidation>
    <dataValidation type="list" errorStyle="warning" allowBlank="1" showInputMessage="1" showErrorMessage="1" error="リストからカテゴリを選択します。[キャンセル] を選択して、Alt キーを押しながら下方向キーを押し、オプションを表示します。下方向キーで移動し、Enter キーを押して選択します" sqref="G4:G36" xr:uid="{00000000-0002-0000-0100-000001000000}">
      <formula1>カテゴリ</formula1>
    </dataValidation>
  </dataValidations>
  <pageMargins left="0.7" right="0.7" top="0.75" bottom="0.75" header="0.3" footer="0.3"/>
  <pageSetup paperSize="9" fitToHeight="0" orientation="portrait" r:id="rId1"/>
  <tableParts count="2">
    <tablePart r:id="rId2"/>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39997558519241921"/>
    <pageSetUpPr autoPageBreaks="0"/>
  </sheetPr>
  <dimension ref="A1:G36"/>
  <sheetViews>
    <sheetView showGridLines="0" zoomScaleNormal="100" workbookViewId="0"/>
  </sheetViews>
  <sheetFormatPr defaultColWidth="10.6640625" defaultRowHeight="30" customHeight="1" x14ac:dyDescent="0.25"/>
  <cols>
    <col min="1" max="1" width="5" style="19" customWidth="1"/>
    <col min="2" max="2" width="18.88671875" bestFit="1" customWidth="1"/>
    <col min="3" max="3" width="21.88671875" bestFit="1" customWidth="1"/>
    <col min="4" max="4" width="23.21875" customWidth="1"/>
    <col min="5" max="5" width="41.21875" customWidth="1"/>
    <col min="6" max="6" width="43.44140625" customWidth="1"/>
    <col min="7" max="7" width="5" style="34" customWidth="1"/>
    <col min="8" max="8" width="2.77734375" customWidth="1"/>
  </cols>
  <sheetData>
    <row r="1" spans="1:7" s="7" customFormat="1" ht="48.75" customHeight="1" x14ac:dyDescent="0.25">
      <c r="A1" s="5" t="s">
        <v>74</v>
      </c>
      <c r="B1" s="109" t="str">
        <f>Semi_Monthly_Home_Budget_Title</f>
        <v>半月ごとの家計</v>
      </c>
      <c r="C1" s="109"/>
      <c r="D1" s="109"/>
      <c r="E1" s="109"/>
      <c r="F1" s="65" t="s">
        <v>127</v>
      </c>
      <c r="G1" s="6"/>
    </row>
    <row r="2" spans="1:7" ht="237" customHeight="1" x14ac:dyDescent="0.25">
      <c r="A2" s="8" t="s">
        <v>75</v>
      </c>
      <c r="B2" s="110" t="s">
        <v>80</v>
      </c>
      <c r="C2" s="110"/>
      <c r="D2" s="110"/>
      <c r="E2" s="66" t="s">
        <v>81</v>
      </c>
      <c r="F2" s="66" t="s">
        <v>82</v>
      </c>
      <c r="G2" s="86"/>
    </row>
    <row r="3" spans="1:7" s="88" customFormat="1" ht="28.7" customHeight="1" x14ac:dyDescent="0.25">
      <c r="A3" s="66" t="s">
        <v>76</v>
      </c>
      <c r="B3" s="90" t="s">
        <v>121</v>
      </c>
      <c r="G3" s="87"/>
    </row>
    <row r="4" spans="1:7" ht="29.1" customHeight="1" thickBot="1" x14ac:dyDescent="0.3">
      <c r="A4" s="13" t="s">
        <v>77</v>
      </c>
      <c r="B4" s="89" t="s">
        <v>16</v>
      </c>
      <c r="G4" s="67"/>
    </row>
    <row r="5" spans="1:7" ht="16.5" thickBot="1" x14ac:dyDescent="0.3">
      <c r="A5" s="68" t="s">
        <v>78</v>
      </c>
      <c r="B5" s="100" t="s">
        <v>118</v>
      </c>
      <c r="C5" s="115" t="s">
        <v>126</v>
      </c>
      <c r="D5" s="111" t="s">
        <v>122</v>
      </c>
      <c r="E5" s="112"/>
      <c r="F5" s="112"/>
      <c r="G5" s="67"/>
    </row>
    <row r="6" spans="1:7" ht="15.75" x14ac:dyDescent="0.25">
      <c r="A6" s="68" t="s">
        <v>79</v>
      </c>
      <c r="B6" s="98" t="s">
        <v>70</v>
      </c>
      <c r="C6" s="116">
        <v>300</v>
      </c>
      <c r="G6" s="67"/>
    </row>
    <row r="7" spans="1:7" ht="15.75" x14ac:dyDescent="0.25">
      <c r="B7" s="98" t="s">
        <v>71</v>
      </c>
      <c r="C7" s="99">
        <v>500</v>
      </c>
    </row>
    <row r="8" spans="1:7" ht="15.75" x14ac:dyDescent="0.25">
      <c r="A8" s="33"/>
      <c r="B8" s="98" t="s">
        <v>72</v>
      </c>
      <c r="C8" s="99">
        <v>50</v>
      </c>
    </row>
    <row r="9" spans="1:7" ht="15.75" x14ac:dyDescent="0.25">
      <c r="B9" s="98" t="s">
        <v>62</v>
      </c>
      <c r="C9" s="99">
        <v>305</v>
      </c>
    </row>
    <row r="10" spans="1:7" ht="15.75" x14ac:dyDescent="0.25">
      <c r="B10" s="98" t="s">
        <v>64</v>
      </c>
      <c r="C10" s="99">
        <v>75</v>
      </c>
    </row>
    <row r="11" spans="1:7" ht="15.75" x14ac:dyDescent="0.25">
      <c r="B11" s="98" t="s">
        <v>59</v>
      </c>
      <c r="C11" s="99">
        <v>400</v>
      </c>
    </row>
    <row r="12" spans="1:7" ht="15.75" x14ac:dyDescent="0.25">
      <c r="B12" s="98" t="s">
        <v>49</v>
      </c>
      <c r="C12" s="99">
        <v>50</v>
      </c>
    </row>
    <row r="13" spans="1:7" ht="15.75" x14ac:dyDescent="0.25">
      <c r="B13" s="98" t="s">
        <v>73</v>
      </c>
      <c r="C13" s="99">
        <v>75</v>
      </c>
    </row>
    <row r="14" spans="1:7" ht="15.75" x14ac:dyDescent="0.25">
      <c r="B14" s="98" t="s">
        <v>61</v>
      </c>
      <c r="C14" s="99">
        <v>75</v>
      </c>
    </row>
    <row r="15" spans="1:7" ht="15.75" x14ac:dyDescent="0.25">
      <c r="B15" s="98" t="s">
        <v>50</v>
      </c>
      <c r="C15" s="99">
        <v>350</v>
      </c>
    </row>
    <row r="16" spans="1:7" ht="15.75" x14ac:dyDescent="0.25">
      <c r="B16" s="98" t="s">
        <v>68</v>
      </c>
      <c r="C16" s="99">
        <v>50</v>
      </c>
    </row>
    <row r="17" spans="1:6" customFormat="1" ht="15.75" x14ac:dyDescent="0.25">
      <c r="A17" s="69"/>
      <c r="B17" s="98" t="s">
        <v>67</v>
      </c>
      <c r="C17" s="99">
        <v>100</v>
      </c>
    </row>
    <row r="18" spans="1:6" customFormat="1" ht="15.75" x14ac:dyDescent="0.25">
      <c r="A18" s="69"/>
      <c r="B18" s="98" t="s">
        <v>57</v>
      </c>
      <c r="C18" s="99">
        <v>500</v>
      </c>
    </row>
    <row r="19" spans="1:6" customFormat="1" ht="15.75" x14ac:dyDescent="0.25">
      <c r="A19" s="69"/>
      <c r="B19" s="98" t="s">
        <v>52</v>
      </c>
      <c r="C19" s="99">
        <v>250</v>
      </c>
    </row>
    <row r="20" spans="1:6" customFormat="1" ht="15.75" x14ac:dyDescent="0.25">
      <c r="A20" s="69"/>
      <c r="B20" s="98" t="s">
        <v>65</v>
      </c>
      <c r="C20" s="99">
        <v>150</v>
      </c>
    </row>
    <row r="21" spans="1:6" customFormat="1" ht="15.75" x14ac:dyDescent="0.25">
      <c r="A21" s="69"/>
      <c r="B21" s="98" t="s">
        <v>58</v>
      </c>
      <c r="C21" s="99">
        <v>7050</v>
      </c>
    </row>
    <row r="22" spans="1:6" customFormat="1" ht="15.75" x14ac:dyDescent="0.25">
      <c r="A22" s="69"/>
      <c r="B22" s="98" t="s">
        <v>63</v>
      </c>
      <c r="C22" s="99">
        <v>112</v>
      </c>
    </row>
    <row r="23" spans="1:6" customFormat="1" ht="15.75" x14ac:dyDescent="0.25">
      <c r="A23" s="69"/>
      <c r="B23" s="98" t="s">
        <v>69</v>
      </c>
      <c r="C23" s="99">
        <v>50</v>
      </c>
      <c r="D23" s="1"/>
      <c r="E23" s="1"/>
      <c r="F23" s="1"/>
    </row>
    <row r="24" spans="1:6" customFormat="1" ht="15.75" x14ac:dyDescent="0.25">
      <c r="A24" s="69"/>
      <c r="B24" s="98" t="s">
        <v>66</v>
      </c>
      <c r="C24" s="99">
        <v>250</v>
      </c>
      <c r="D24" s="1"/>
      <c r="E24" s="1"/>
      <c r="F24" s="1"/>
    </row>
    <row r="25" spans="1:6" customFormat="1" ht="16.5" thickBot="1" x14ac:dyDescent="0.3">
      <c r="A25" s="69"/>
      <c r="B25" s="98" t="s">
        <v>60</v>
      </c>
      <c r="C25" s="99">
        <v>50</v>
      </c>
      <c r="D25" s="1"/>
      <c r="E25" s="1"/>
      <c r="F25" s="1"/>
    </row>
    <row r="26" spans="1:6" customFormat="1" ht="16.5" thickBot="1" x14ac:dyDescent="0.3">
      <c r="A26" s="69"/>
      <c r="B26" s="82" t="s">
        <v>119</v>
      </c>
      <c r="C26" s="85">
        <v>10742</v>
      </c>
      <c r="D26" s="1"/>
      <c r="E26" s="1"/>
      <c r="F26" s="1"/>
    </row>
    <row r="27" spans="1:6" customFormat="1" ht="15.75" x14ac:dyDescent="0.25">
      <c r="A27" s="69"/>
      <c r="D27" s="1"/>
      <c r="E27" s="1"/>
      <c r="F27" s="1"/>
    </row>
    <row r="28" spans="1:6" customFormat="1" ht="15.75" x14ac:dyDescent="0.25">
      <c r="A28" s="69"/>
      <c r="D28" s="1"/>
      <c r="E28" s="1"/>
      <c r="F28" s="1"/>
    </row>
    <row r="29" spans="1:6" customFormat="1" ht="15.75" x14ac:dyDescent="0.25">
      <c r="A29" s="69"/>
      <c r="D29" s="1"/>
      <c r="E29" s="1"/>
      <c r="F29" s="1"/>
    </row>
    <row r="30" spans="1:6" customFormat="1" ht="15.75" x14ac:dyDescent="0.25">
      <c r="A30" s="69"/>
      <c r="D30" s="1"/>
      <c r="E30" s="1"/>
      <c r="F30" s="1"/>
    </row>
    <row r="31" spans="1:6" customFormat="1" ht="15.75" x14ac:dyDescent="0.25">
      <c r="A31" s="69"/>
      <c r="D31" s="1"/>
      <c r="E31" s="1"/>
      <c r="F31" s="1"/>
    </row>
    <row r="32" spans="1:6" customFormat="1" ht="15.75" x14ac:dyDescent="0.25">
      <c r="A32" s="69"/>
      <c r="D32" s="1"/>
      <c r="E32" s="1"/>
      <c r="F32" s="1"/>
    </row>
    <row r="33" spans="1:6" customFormat="1" ht="30" customHeight="1" x14ac:dyDescent="0.25">
      <c r="A33" s="69"/>
      <c r="D33" s="1"/>
      <c r="E33" s="1"/>
      <c r="F33" s="1"/>
    </row>
    <row r="34" spans="1:6" customFormat="1" ht="30" customHeight="1" x14ac:dyDescent="0.25">
      <c r="A34" s="69"/>
      <c r="D34" s="1"/>
      <c r="E34" s="1"/>
      <c r="F34" s="1"/>
    </row>
    <row r="35" spans="1:6" customFormat="1" ht="30" customHeight="1" x14ac:dyDescent="0.25">
      <c r="A35" s="69"/>
      <c r="D35" s="1"/>
      <c r="E35" s="1"/>
      <c r="F35" s="1"/>
    </row>
    <row r="36" spans="1:6" customFormat="1" ht="30" customHeight="1" x14ac:dyDescent="0.25">
      <c r="A36" s="69"/>
      <c r="D36" s="1"/>
      <c r="E36" s="1"/>
      <c r="F36" s="1"/>
    </row>
  </sheetData>
  <mergeCells count="3">
    <mergeCell ref="B1:E1"/>
    <mergeCell ref="B2:D2"/>
    <mergeCell ref="D5:F5"/>
  </mergeCells>
  <phoneticPr fontId="4"/>
  <pageMargins left="0.7" right="0.7" top="0.75" bottom="0.75" header="0.3" footer="0.3"/>
  <pageSetup paperSize="9" fitToHeight="0" orientation="portrait"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autoPageBreaks="0"/>
  </sheetPr>
  <dimension ref="A1:N16"/>
  <sheetViews>
    <sheetView showGridLines="0" workbookViewId="0"/>
  </sheetViews>
  <sheetFormatPr defaultColWidth="14" defaultRowHeight="30" customHeight="1" x14ac:dyDescent="0.25"/>
  <cols>
    <col min="1" max="1" width="5" style="19" customWidth="1"/>
    <col min="2" max="2" width="19.88671875" style="7" customWidth="1"/>
    <col min="3" max="6" width="17.109375" style="7" customWidth="1"/>
    <col min="7" max="7" width="21.6640625" style="7" customWidth="1"/>
    <col min="8" max="9" width="17.109375" style="7" customWidth="1"/>
    <col min="10" max="10" width="18.88671875" style="7" bestFit="1" customWidth="1"/>
    <col min="11" max="12" width="17.109375" style="7" customWidth="1"/>
    <col min="13" max="13" width="19.88671875" style="7" customWidth="1"/>
    <col min="14" max="14" width="5" style="7" customWidth="1"/>
    <col min="15" max="15" width="2.77734375" style="7" customWidth="1"/>
    <col min="16" max="16384" width="14" style="7"/>
  </cols>
  <sheetData>
    <row r="1" spans="1:14" ht="48.75" customHeight="1" x14ac:dyDescent="0.25">
      <c r="A1" s="5" t="s">
        <v>83</v>
      </c>
      <c r="B1" s="113" t="str">
        <f>Semi_Monthly_Home_Budget_Title</f>
        <v>半月ごとの家計</v>
      </c>
      <c r="C1" s="113"/>
      <c r="D1" s="113"/>
      <c r="E1" s="113"/>
      <c r="F1" s="113"/>
      <c r="G1" s="113"/>
      <c r="H1" s="113"/>
      <c r="I1" s="113"/>
      <c r="J1" s="113"/>
      <c r="K1" s="113"/>
      <c r="L1" s="113"/>
      <c r="M1" s="70" t="s">
        <v>113</v>
      </c>
      <c r="N1" s="6"/>
    </row>
    <row r="2" spans="1:14" ht="47.25" customHeight="1" x14ac:dyDescent="0.25">
      <c r="A2" s="66" t="s">
        <v>76</v>
      </c>
      <c r="B2" s="3" t="s">
        <v>117</v>
      </c>
      <c r="C2"/>
      <c r="D2"/>
      <c r="E2"/>
      <c r="F2"/>
      <c r="G2"/>
      <c r="H2"/>
      <c r="I2"/>
      <c r="J2"/>
      <c r="K2"/>
      <c r="L2"/>
      <c r="M2"/>
      <c r="N2" s="101"/>
    </row>
    <row r="3" spans="1:14" s="74" customFormat="1" ht="30" customHeight="1" x14ac:dyDescent="0.25">
      <c r="A3" s="66" t="s">
        <v>84</v>
      </c>
      <c r="B3" s="71" t="s">
        <v>47</v>
      </c>
      <c r="C3" s="72" t="s">
        <v>48</v>
      </c>
      <c r="D3" s="71" t="s">
        <v>49</v>
      </c>
      <c r="E3" s="72" t="s">
        <v>89</v>
      </c>
      <c r="F3" s="71" t="s">
        <v>51</v>
      </c>
      <c r="G3" s="72" t="s">
        <v>52</v>
      </c>
      <c r="H3" s="71" t="s">
        <v>46</v>
      </c>
      <c r="I3" s="72" t="s">
        <v>69</v>
      </c>
      <c r="J3" s="71" t="s">
        <v>53</v>
      </c>
      <c r="K3" s="72" t="s">
        <v>54</v>
      </c>
      <c r="L3" s="71" t="s">
        <v>108</v>
      </c>
      <c r="M3" s="72" t="s">
        <v>55</v>
      </c>
      <c r="N3" s="73"/>
    </row>
    <row r="4" spans="1:14" s="76" customFormat="1" ht="30" customHeight="1" x14ac:dyDescent="0.25">
      <c r="A4" s="19"/>
      <c r="B4" s="75" t="s">
        <v>58</v>
      </c>
      <c r="C4" s="75" t="s">
        <v>63</v>
      </c>
      <c r="D4" s="75" t="s">
        <v>50</v>
      </c>
      <c r="E4" s="75" t="s">
        <v>90</v>
      </c>
      <c r="F4" s="75" t="s">
        <v>94</v>
      </c>
      <c r="G4" s="75" t="s">
        <v>98</v>
      </c>
      <c r="H4" s="75" t="s">
        <v>101</v>
      </c>
      <c r="I4" s="75" t="s">
        <v>124</v>
      </c>
      <c r="J4" s="75" t="s">
        <v>103</v>
      </c>
      <c r="K4" s="75" t="s">
        <v>49</v>
      </c>
      <c r="L4" s="75" t="s">
        <v>109</v>
      </c>
      <c r="M4" s="75" t="s">
        <v>70</v>
      </c>
    </row>
    <row r="5" spans="1:14" s="76" customFormat="1" ht="30" customHeight="1" x14ac:dyDescent="0.25">
      <c r="A5" s="19"/>
      <c r="B5" s="77" t="s">
        <v>59</v>
      </c>
      <c r="C5" s="77" t="s">
        <v>85</v>
      </c>
      <c r="D5" s="77" t="s">
        <v>64</v>
      </c>
      <c r="E5" s="77" t="s">
        <v>91</v>
      </c>
      <c r="F5" s="77" t="s">
        <v>95</v>
      </c>
      <c r="G5" s="77" t="s">
        <v>66</v>
      </c>
      <c r="H5" s="77" t="s">
        <v>57</v>
      </c>
      <c r="I5" s="77" t="s">
        <v>102</v>
      </c>
      <c r="J5" s="77" t="s">
        <v>104</v>
      </c>
      <c r="K5" s="77" t="s">
        <v>107</v>
      </c>
      <c r="L5" s="77" t="s">
        <v>110</v>
      </c>
      <c r="M5" s="77" t="s">
        <v>71</v>
      </c>
    </row>
    <row r="6" spans="1:14" s="76" customFormat="1" ht="30" customHeight="1" x14ac:dyDescent="0.25">
      <c r="A6" s="19"/>
      <c r="B6" s="75" t="s">
        <v>60</v>
      </c>
      <c r="C6" s="75" t="s">
        <v>86</v>
      </c>
      <c r="D6" s="75"/>
      <c r="E6" s="75" t="s">
        <v>92</v>
      </c>
      <c r="F6" s="75" t="s">
        <v>65</v>
      </c>
      <c r="G6" s="75" t="s">
        <v>99</v>
      </c>
      <c r="H6" s="75"/>
      <c r="I6" s="75"/>
      <c r="J6" s="75" t="s">
        <v>105</v>
      </c>
      <c r="K6" s="75" t="s">
        <v>46</v>
      </c>
      <c r="L6" s="75" t="s">
        <v>111</v>
      </c>
      <c r="M6" s="75" t="s">
        <v>72</v>
      </c>
    </row>
    <row r="7" spans="1:14" s="76" customFormat="1" ht="30" customHeight="1" x14ac:dyDescent="0.25">
      <c r="A7" s="19"/>
      <c r="B7" s="77" t="s">
        <v>61</v>
      </c>
      <c r="C7" s="77" t="s">
        <v>87</v>
      </c>
      <c r="D7" s="77"/>
      <c r="E7" s="77" t="s">
        <v>93</v>
      </c>
      <c r="F7" s="77" t="s">
        <v>96</v>
      </c>
      <c r="G7" s="77" t="s">
        <v>100</v>
      </c>
      <c r="H7" s="77"/>
      <c r="I7" s="77"/>
      <c r="J7" s="77" t="s">
        <v>67</v>
      </c>
      <c r="K7" s="77" t="s">
        <v>68</v>
      </c>
      <c r="L7" s="77" t="s">
        <v>69</v>
      </c>
      <c r="M7" s="77" t="s">
        <v>114</v>
      </c>
    </row>
    <row r="8" spans="1:14" s="76" customFormat="1" ht="30" customHeight="1" x14ac:dyDescent="0.25">
      <c r="A8" s="19"/>
      <c r="B8" s="75" t="s">
        <v>62</v>
      </c>
      <c r="C8" s="75" t="s">
        <v>88</v>
      </c>
      <c r="D8" s="75"/>
      <c r="E8" s="75"/>
      <c r="F8" s="75" t="s">
        <v>97</v>
      </c>
      <c r="G8" s="75" t="s">
        <v>52</v>
      </c>
      <c r="H8" s="75"/>
      <c r="I8" s="75"/>
      <c r="J8" s="75" t="s">
        <v>106</v>
      </c>
      <c r="K8" s="75" t="s">
        <v>69</v>
      </c>
      <c r="L8" s="75" t="s">
        <v>112</v>
      </c>
      <c r="M8" s="75" t="s">
        <v>125</v>
      </c>
    </row>
    <row r="9" spans="1:14" s="76" customFormat="1" ht="30" customHeight="1" x14ac:dyDescent="0.25">
      <c r="A9" s="33"/>
      <c r="B9" s="7"/>
      <c r="C9" s="7"/>
      <c r="D9" s="7"/>
      <c r="E9" s="7"/>
      <c r="F9" s="7"/>
      <c r="G9" s="7"/>
      <c r="H9" s="7"/>
      <c r="I9" s="7"/>
      <c r="J9" s="7"/>
      <c r="K9" s="7"/>
      <c r="L9" s="7"/>
      <c r="M9" s="7"/>
      <c r="N9" s="78"/>
    </row>
    <row r="10" spans="1:14" s="76" customFormat="1" ht="30" customHeight="1" x14ac:dyDescent="0.25">
      <c r="A10" s="19"/>
      <c r="B10" s="7"/>
      <c r="C10" s="7"/>
      <c r="D10" s="7"/>
      <c r="E10" s="7"/>
      <c r="F10" s="7"/>
      <c r="G10" s="7"/>
      <c r="H10" s="7"/>
      <c r="I10" s="7"/>
      <c r="J10" s="7"/>
      <c r="K10" s="7"/>
      <c r="L10" s="7"/>
      <c r="M10" s="7"/>
    </row>
    <row r="11" spans="1:14" s="76" customFormat="1" ht="30" customHeight="1" x14ac:dyDescent="0.25">
      <c r="A11" s="19"/>
      <c r="B11" s="7"/>
      <c r="C11" s="7"/>
      <c r="D11" s="7"/>
      <c r="E11" s="7"/>
      <c r="F11" s="7"/>
      <c r="G11" s="7"/>
      <c r="H11" s="7"/>
      <c r="I11" s="7"/>
      <c r="J11" s="7"/>
      <c r="K11" s="7"/>
      <c r="L11" s="7"/>
      <c r="M11" s="7"/>
    </row>
    <row r="12" spans="1:14" s="76" customFormat="1" ht="30" customHeight="1" x14ac:dyDescent="0.25">
      <c r="A12" s="19"/>
      <c r="B12" s="7"/>
      <c r="C12" s="7"/>
      <c r="D12" s="7"/>
      <c r="E12" s="7"/>
      <c r="F12" s="7"/>
      <c r="G12" s="7"/>
      <c r="H12" s="7"/>
      <c r="I12" s="7"/>
      <c r="J12" s="7"/>
      <c r="K12" s="7"/>
      <c r="L12" s="7"/>
      <c r="M12" s="7"/>
    </row>
    <row r="13" spans="1:14" s="76" customFormat="1" ht="30" customHeight="1" x14ac:dyDescent="0.25">
      <c r="A13" s="19"/>
      <c r="B13" s="7"/>
      <c r="C13" s="7"/>
      <c r="D13" s="7"/>
      <c r="E13" s="7"/>
      <c r="F13" s="7"/>
      <c r="G13" s="7"/>
      <c r="H13" s="7"/>
      <c r="I13" s="7"/>
      <c r="J13" s="7"/>
      <c r="K13" s="7"/>
      <c r="L13" s="7"/>
      <c r="M13" s="7"/>
    </row>
    <row r="14" spans="1:14" s="76" customFormat="1" ht="30" customHeight="1" x14ac:dyDescent="0.25">
      <c r="A14" s="19"/>
      <c r="B14" s="7"/>
      <c r="C14" s="7"/>
      <c r="D14" s="7"/>
      <c r="E14" s="7"/>
      <c r="F14" s="7"/>
      <c r="G14" s="7"/>
      <c r="H14" s="7"/>
      <c r="I14" s="7"/>
      <c r="J14" s="7"/>
      <c r="K14" s="7"/>
      <c r="L14" s="7"/>
      <c r="M14" s="7"/>
    </row>
    <row r="15" spans="1:14" s="76" customFormat="1" ht="30" customHeight="1" x14ac:dyDescent="0.25">
      <c r="A15" s="19"/>
      <c r="B15" s="7"/>
      <c r="C15" s="7"/>
      <c r="D15" s="7"/>
      <c r="E15" s="7"/>
      <c r="F15" s="7"/>
      <c r="G15" s="7"/>
      <c r="H15" s="7"/>
      <c r="I15" s="7"/>
      <c r="J15" s="7"/>
      <c r="K15" s="7"/>
      <c r="L15" s="7"/>
      <c r="M15" s="7"/>
    </row>
    <row r="16" spans="1:14" s="76" customFormat="1" ht="30" customHeight="1" x14ac:dyDescent="0.25">
      <c r="A16" s="19"/>
      <c r="B16" s="7"/>
      <c r="C16" s="7"/>
      <c r="D16" s="7"/>
      <c r="E16" s="7"/>
      <c r="F16" s="7"/>
      <c r="G16" s="7"/>
      <c r="H16" s="7"/>
      <c r="I16" s="7"/>
      <c r="J16" s="7"/>
      <c r="K16" s="7"/>
      <c r="L16" s="7"/>
      <c r="M16" s="7"/>
    </row>
  </sheetData>
  <mergeCells count="1">
    <mergeCell ref="B1:L1"/>
  </mergeCells>
  <phoneticPr fontId="15"/>
  <pageMargins left="0.7" right="0.7" top="0.75" bottom="0.75" header="0.3" footer="0.3"/>
  <pageSetup paperSize="9" fitToHeight="0"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B1:M13"/>
  <sheetViews>
    <sheetView showGridLines="0" workbookViewId="0">
      <selection activeCell="B2" sqref="B2"/>
    </sheetView>
  </sheetViews>
  <sheetFormatPr defaultColWidth="8.77734375" defaultRowHeight="30" customHeight="1" x14ac:dyDescent="0.25"/>
  <cols>
    <col min="1" max="1" width="3" customWidth="1"/>
    <col min="2" max="2" width="8.77734375" bestFit="1" customWidth="1"/>
    <col min="3" max="3" width="10.109375" bestFit="1" customWidth="1"/>
    <col min="5" max="5" width="17.6640625" customWidth="1"/>
    <col min="6" max="6" width="14" customWidth="1"/>
  </cols>
  <sheetData>
    <row r="1" spans="2:13" s="7" customFormat="1" ht="39.950000000000003" customHeight="1" thickTop="1" thickBot="1" x14ac:dyDescent="0.3">
      <c r="B1" s="79" t="s">
        <v>13</v>
      </c>
      <c r="C1" s="79"/>
      <c r="D1" s="79"/>
      <c r="E1" s="79"/>
      <c r="F1" s="79"/>
      <c r="G1" s="79"/>
      <c r="H1" s="79"/>
      <c r="I1" s="79"/>
      <c r="J1" s="79"/>
      <c r="K1" s="79"/>
      <c r="L1" s="79"/>
      <c r="M1" s="80" t="s">
        <v>116</v>
      </c>
    </row>
    <row r="2" spans="2:13" s="7" customFormat="1" ht="39.950000000000003" customHeight="1" thickTop="1" x14ac:dyDescent="0.25">
      <c r="B2" s="81" t="s">
        <v>115</v>
      </c>
      <c r="C2"/>
      <c r="D2"/>
      <c r="E2"/>
      <c r="F2"/>
      <c r="G2"/>
      <c r="H2"/>
      <c r="I2"/>
      <c r="J2"/>
      <c r="K2"/>
      <c r="L2"/>
      <c r="M2"/>
    </row>
    <row r="3" spans="2:13" ht="30" customHeight="1" x14ac:dyDescent="0.25">
      <c r="B3" s="117" t="s">
        <v>118</v>
      </c>
      <c r="C3" t="s">
        <v>120</v>
      </c>
    </row>
    <row r="4" spans="2:13" ht="30" customHeight="1" x14ac:dyDescent="0.25">
      <c r="B4" s="114" t="s">
        <v>54</v>
      </c>
      <c r="C4" s="118">
        <v>150</v>
      </c>
    </row>
    <row r="5" spans="2:13" ht="30" customHeight="1" x14ac:dyDescent="0.25">
      <c r="B5" s="114" t="s">
        <v>48</v>
      </c>
      <c r="C5" s="118">
        <v>112</v>
      </c>
    </row>
    <row r="6" spans="2:13" ht="30" customHeight="1" x14ac:dyDescent="0.25">
      <c r="B6" s="119" t="s">
        <v>49</v>
      </c>
      <c r="C6" s="118">
        <v>425</v>
      </c>
    </row>
    <row r="7" spans="2:13" ht="30" customHeight="1" x14ac:dyDescent="0.25">
      <c r="B7" s="114" t="s">
        <v>47</v>
      </c>
      <c r="C7" s="118">
        <v>7880</v>
      </c>
    </row>
    <row r="8" spans="2:13" ht="30" customHeight="1" x14ac:dyDescent="0.25">
      <c r="B8" s="114" t="s">
        <v>52</v>
      </c>
      <c r="C8" s="118">
        <v>500</v>
      </c>
    </row>
    <row r="9" spans="2:13" ht="30" customHeight="1" x14ac:dyDescent="0.25">
      <c r="B9" s="114" t="s">
        <v>46</v>
      </c>
      <c r="C9" s="118">
        <v>500</v>
      </c>
    </row>
    <row r="10" spans="2:13" ht="30" customHeight="1" x14ac:dyDescent="0.25">
      <c r="B10" s="114" t="s">
        <v>53</v>
      </c>
      <c r="C10" s="118">
        <v>100</v>
      </c>
    </row>
    <row r="11" spans="2:13" ht="30" customHeight="1" x14ac:dyDescent="0.25">
      <c r="B11" s="114" t="s">
        <v>51</v>
      </c>
      <c r="C11" s="118">
        <v>150</v>
      </c>
    </row>
    <row r="12" spans="2:13" ht="30" customHeight="1" x14ac:dyDescent="0.25">
      <c r="B12" s="114" t="s">
        <v>55</v>
      </c>
      <c r="C12" s="118">
        <v>925</v>
      </c>
    </row>
    <row r="13" spans="2:13" ht="30" customHeight="1" x14ac:dyDescent="0.25">
      <c r="B13" s="114" t="s">
        <v>119</v>
      </c>
      <c r="C13" s="118">
        <v>10742</v>
      </c>
    </row>
  </sheetData>
  <phoneticPr fontId="4"/>
  <pageMargins left="0.7" right="0.7" top="0.75" bottom="0.75" header="0.3" footer="0.3"/>
  <pageSetup paperSize="9" orientation="portrait"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584FE2D8-9389-40F2-8F98-276930B950E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E8AF3BF1-1AC0-475C-9FAC-4011A96C4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F3CD0EC7-E911-4C6C-A869-D718C020AA0F}">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TM03428919</ap:Template>
  <ap:DocSecurity>0</ap:DocSecurity>
  <ap:ScaleCrop>false</ap:ScaleCrop>
  <ap:HeadingPairs>
    <vt:vector baseType="variant" size="4">
      <vt:variant>
        <vt:lpstr>ワークシート</vt:lpstr>
      </vt:variant>
      <vt:variant>
        <vt:i4>6</vt:i4>
      </vt:variant>
      <vt:variant>
        <vt:lpstr>名前付き一覧</vt:lpstr>
      </vt:variant>
      <vt:variant>
        <vt:i4>7</vt:i4>
      </vt:variant>
    </vt:vector>
  </ap:HeadingPairs>
  <ap:TitlesOfParts>
    <vt:vector baseType="lpstr" size="13">
      <vt:lpstr>開始</vt:lpstr>
      <vt:lpstr>ダッシュボード</vt:lpstr>
      <vt:lpstr>支出と収入</vt:lpstr>
      <vt:lpstr>収支レポート</vt:lpstr>
      <vt:lpstr>データ リスト</vt:lpstr>
      <vt:lpstr>カテゴリ ピボットテーブル</vt:lpstr>
      <vt:lpstr>MonthChoices</vt:lpstr>
      <vt:lpstr>MonthNumber</vt:lpstr>
      <vt:lpstr>'データ リスト'!Print_Titles</vt:lpstr>
      <vt:lpstr>支出と収入!Print_Titles</vt:lpstr>
      <vt:lpstr>Semi_Monthly_Home_Budget_Title</vt:lpstr>
      <vt:lpstr>YearNumber</vt:lpstr>
      <vt:lpstr>カテゴリ</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2022-02-14T05:50:24Z</dcterms:created>
  <dcterms:modified xsi:type="dcterms:W3CDTF">2022-05-16T12:13:50Z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