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/>
  <bookViews>
    <workbookView xWindow="0" yWindow="0" windowWidth="25200" windowHeight="12570"/>
  </bookViews>
  <sheets>
    <sheet name="家計簿" sheetId="1" r:id="rId1"/>
  </sheets>
  <definedNames>
    <definedName name="BudgetYear">家計簿!$C$2</definedName>
    <definedName name="_xlnm.Print_Titles" localSheetId="0">家計簿!$13:$13</definedName>
  </definedNames>
  <calcPr calcId="152511"/>
</workbook>
</file>

<file path=xl/calcChain.xml><?xml version="1.0" encoding="utf-8"?>
<calcChain xmlns="http://schemas.openxmlformats.org/spreadsheetml/2006/main">
  <c r="O14" i="1" l="1"/>
  <c r="O16" i="1"/>
  <c r="O17" i="1"/>
  <c r="O18" i="1"/>
  <c r="O19" i="1"/>
  <c r="O20" i="1"/>
  <c r="O21" i="1"/>
  <c r="O22" i="1"/>
  <c r="O23" i="1"/>
  <c r="O24" i="1"/>
  <c r="O25" i="1"/>
  <c r="O26" i="1"/>
  <c r="O27" i="1"/>
  <c r="E28" i="1" l="1"/>
  <c r="G28" i="1"/>
  <c r="H28" i="1"/>
  <c r="I28" i="1"/>
  <c r="J28" i="1"/>
  <c r="K28" i="1"/>
  <c r="L28" i="1"/>
  <c r="F11" i="1"/>
  <c r="G11" i="1"/>
  <c r="I11" i="1"/>
  <c r="K11" i="1"/>
  <c r="M11" i="1"/>
  <c r="D11" i="1"/>
  <c r="F28" i="1"/>
  <c r="F5" i="1" s="1"/>
  <c r="M28" i="1"/>
  <c r="N28" i="1"/>
  <c r="C28" i="1"/>
  <c r="O8" i="1"/>
  <c r="E11" i="1"/>
  <c r="H11" i="1"/>
  <c r="J11" i="1"/>
  <c r="L11" i="1"/>
  <c r="N11" i="1"/>
  <c r="C11" i="1"/>
  <c r="C5" i="1" s="1"/>
  <c r="N5" i="1" l="1"/>
  <c r="J5" i="1"/>
  <c r="D28" i="1"/>
  <c r="D5" i="1" s="1"/>
  <c r="O15" i="1"/>
  <c r="I5" i="1"/>
  <c r="E5" i="1"/>
  <c r="K5" i="1"/>
  <c r="G5" i="1"/>
  <c r="M5" i="1"/>
  <c r="L5" i="1"/>
  <c r="H5" i="1"/>
  <c r="O9" i="1"/>
  <c r="O10" i="1"/>
  <c r="O11" i="1" l="1"/>
  <c r="O28" i="1"/>
  <c r="O5" i="1" l="1"/>
</calcChain>
</file>

<file path=xl/sharedStrings.xml><?xml version="1.0" encoding="utf-8"?>
<sst xmlns="http://schemas.openxmlformats.org/spreadsheetml/2006/main" count="67" uniqueCount="53">
  <si>
    <t>田中家の家計簿</t>
    <phoneticPr fontId="7"/>
  </si>
  <si>
    <t>年:</t>
    <phoneticPr fontId="7"/>
  </si>
  <si>
    <t>2 月</t>
  </si>
  <si>
    <t>1 月</t>
    <phoneticPr fontId="7"/>
  </si>
  <si>
    <t>3 月</t>
    <phoneticPr fontId="7"/>
  </si>
  <si>
    <t>4 月</t>
    <phoneticPr fontId="7"/>
  </si>
  <si>
    <t>5 月</t>
    <phoneticPr fontId="7"/>
  </si>
  <si>
    <t>6 月</t>
    <phoneticPr fontId="7"/>
  </si>
  <si>
    <t>7 月</t>
    <phoneticPr fontId="7"/>
  </si>
  <si>
    <t>8 月</t>
    <phoneticPr fontId="7"/>
  </si>
  <si>
    <t>9 月</t>
    <phoneticPr fontId="7"/>
  </si>
  <si>
    <t>10 月</t>
    <phoneticPr fontId="7"/>
  </si>
  <si>
    <t>11 月</t>
    <phoneticPr fontId="7"/>
  </si>
  <si>
    <t>傾向</t>
    <phoneticPr fontId="7"/>
  </si>
  <si>
    <t>傾向</t>
    <phoneticPr fontId="7"/>
  </si>
  <si>
    <t>12 月</t>
    <phoneticPr fontId="7"/>
  </si>
  <si>
    <t>1 月</t>
    <phoneticPr fontId="7"/>
  </si>
  <si>
    <t>2 月</t>
    <phoneticPr fontId="7"/>
  </si>
  <si>
    <t>3 月</t>
    <phoneticPr fontId="7"/>
  </si>
  <si>
    <t>4 月</t>
    <phoneticPr fontId="7"/>
  </si>
  <si>
    <t>5 月</t>
    <phoneticPr fontId="7"/>
  </si>
  <si>
    <t>6 月</t>
    <phoneticPr fontId="7"/>
  </si>
  <si>
    <t>7 月</t>
    <phoneticPr fontId="7"/>
  </si>
  <si>
    <t>8 月</t>
    <phoneticPr fontId="7"/>
  </si>
  <si>
    <t>9 月</t>
    <phoneticPr fontId="7"/>
  </si>
  <si>
    <t>10 月</t>
    <phoneticPr fontId="7"/>
  </si>
  <si>
    <t>11 月</t>
    <phoneticPr fontId="7"/>
  </si>
  <si>
    <t>2 月</t>
    <phoneticPr fontId="7"/>
  </si>
  <si>
    <t>9 月</t>
    <phoneticPr fontId="7"/>
  </si>
  <si>
    <t>支出</t>
    <phoneticPr fontId="7"/>
  </si>
  <si>
    <t>収入の種類</t>
  </si>
  <si>
    <t>収入 1</t>
  </si>
  <si>
    <t>収入 2</t>
  </si>
  <si>
    <t>その他の収入</t>
  </si>
  <si>
    <t>総収入</t>
  </si>
  <si>
    <t>総支出</t>
  </si>
  <si>
    <t>住居費</t>
  </si>
  <si>
    <t>食料品</t>
  </si>
  <si>
    <t>自動車ローン</t>
  </si>
  <si>
    <t>保険料</t>
  </si>
  <si>
    <t>自宅電話</t>
  </si>
  <si>
    <t>携帯電話代</t>
  </si>
  <si>
    <t>ケーブル TV</t>
  </si>
  <si>
    <t>インターネット</t>
  </si>
  <si>
    <t>電気</t>
  </si>
  <si>
    <t>水道</t>
  </si>
  <si>
    <t>ガス</t>
  </si>
  <si>
    <t>貯蓄</t>
  </si>
  <si>
    <t>収支</t>
    <phoneticPr fontId="7"/>
  </si>
  <si>
    <t>毎月の収支</t>
    <phoneticPr fontId="7"/>
  </si>
  <si>
    <t>現在までの合計</t>
    <phoneticPr fontId="7"/>
  </si>
  <si>
    <t>教育費</t>
  </si>
  <si>
    <t>娯楽費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</si>
</sst>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;[$¥-411]#,##0"/>
  </numFmts>
  <fonts count="14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22"/>
      <color theme="0" tint="-0.34998626667073579"/>
      <name val="Bookman Old Style"/>
      <family val="2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2"/>
      <color theme="0" tint="-0.34998626667073579"/>
      <name val="Meiryo UI"/>
      <family val="3"/>
      <charset val="128"/>
    </font>
    <font>
      <sz val="10"/>
      <color theme="0" tint="-0.34998626667073579"/>
      <name val="Meiryo UI"/>
      <family val="3"/>
      <charset val="128"/>
    </font>
    <font>
      <b/>
      <sz val="14"/>
      <color theme="0" tint="-0.34998626667073579"/>
      <name val="Meiryo UI"/>
      <family val="3"/>
      <charset val="128"/>
    </font>
    <font>
      <b/>
      <sz val="10.5"/>
      <color theme="0" tint="-0.34998626667073579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4">
    <xf numFmtId="0" fontId="0" fillId="0" borderId="0" xfId="0">
      <alignment vertical="center"/>
    </xf>
    <xf numFmtId="0" fontId="8" fillId="0" borderId="0" xfId="2" applyFont="1" applyFill="1"/>
    <xf numFmtId="0" fontId="9" fillId="0" borderId="0" xfId="3" applyFont="1" applyFill="1" applyBorder="1" applyAlignment="1">
      <alignment horizontal="left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8" fillId="0" borderId="0" xfId="2" applyFont="1" applyFill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2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0" borderId="0" xfId="2" applyFont="1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left" vertical="center" inden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>
      <alignment vertical="center"/>
    </xf>
    <xf numFmtId="176" fontId="10" fillId="0" borderId="0" xfId="2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</cellXfs>
  <cellStyles count="8">
    <cellStyle name="20% - アクセント 1" xfId="2" builtinId="30"/>
    <cellStyle name="タイトル" xfId="3" builtinId="15" customBuiltin="1"/>
    <cellStyle name="見出し 1" xfId="1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7" builtinId="25" customBuiltin="1"/>
    <cellStyle name="標準" xfId="0" builtinId="0" customBuiltin="1"/>
  </cellStyles>
  <dxfs count="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numFmt numFmtId="176" formatCode="[$¥-411]#,##0;[$¥-411]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¥-411]#,##0;[$¥-411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16"/>
      <tableStyleElement type="headerRow" dxfId="115"/>
      <tableStyleElement type="totalRow" dxfId="114"/>
      <tableStyleElement type="firstColumn" dxfId="113"/>
      <tableStyleElement type="firstHeaderCell" dxfId="112"/>
      <tableStyleElement type="firstTotalCell" dxfId="111"/>
    </tableStyle>
    <tableStyle name="Family Budget Cash Available 2" pivot="0" count="6">
      <tableStyleElement type="wholeTable" dxfId="110"/>
      <tableStyleElement type="headerRow" dxfId="109"/>
      <tableStyleElement type="totalRow" dxfId="108"/>
      <tableStyleElement type="firstColumn" dxfId="107"/>
      <tableStyleElement type="firstHeaderCell" dxfId="106"/>
      <tableStyleElement type="firstTotalCell" dxfId="105"/>
    </tableStyle>
    <tableStyle name="Family Budget Cash Available 3" pivot="0" count="6">
      <tableStyleElement type="wholeTable" dxfId="104"/>
      <tableStyleElement type="headerRow" dxfId="103"/>
      <tableStyleElement type="totalRow" dxfId="102"/>
      <tableStyleElement type="firstColumn" dxfId="101"/>
      <tableStyleElement type="firstHeaderCell" dxfId="100"/>
      <tableStyleElement type="firstTotalCell" dxfId="9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ヘッダーのアートワーク" descr="木と家の線画" title="家計簿のアートワーク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Income" displayName="tblIncome" ref="B7:P11" totalsRowCount="1" headerRowDxfId="98" dataDxfId="97" totalsRowDxfId="96">
  <tableColumns count="15">
    <tableColumn id="1" name="収入の種類" totalsRowLabel="総収入" dataDxfId="95" totalsRowDxfId="94"/>
    <tableColumn id="2" name="1 月" totalsRowFunction="sum" dataDxfId="93" totalsRowDxfId="92"/>
    <tableColumn id="3" name="2 月" totalsRowFunction="sum" dataDxfId="91" totalsRowDxfId="90"/>
    <tableColumn id="4" name="3 月" totalsRowFunction="sum" dataDxfId="89" totalsRowDxfId="88"/>
    <tableColumn id="5" name="4 月" totalsRowFunction="sum" dataDxfId="87" totalsRowDxfId="86"/>
    <tableColumn id="6" name="5 月" totalsRowFunction="sum" dataDxfId="85" totalsRowDxfId="84"/>
    <tableColumn id="7" name="6 月" totalsRowFunction="sum" dataDxfId="83" totalsRowDxfId="82"/>
    <tableColumn id="8" name="7 月" totalsRowFunction="sum" dataDxfId="81" totalsRowDxfId="80"/>
    <tableColumn id="9" name="8 月" totalsRowFunction="sum" dataDxfId="79" totalsRowDxfId="78"/>
    <tableColumn id="10" name="9 月" totalsRowFunction="sum" dataDxfId="77" totalsRowDxfId="76"/>
    <tableColumn id="11" name="10 月" totalsRowFunction="sum" dataDxfId="75" totalsRowDxfId="74"/>
    <tableColumn id="12" name="11 月" totalsRowFunction="sum" dataDxfId="73" totalsRowDxfId="72"/>
    <tableColumn id="13" name="12 月" totalsRowFunction="sum" dataDxfId="71" totalsRowDxfId="70"/>
    <tableColumn id="14" name="現在までの合計" totalsRowFunction="sum" dataDxfId="69" totalsRowDxfId="68">
      <calculatedColumnFormula>SUM(tblIncome[[#This Row],[1 月]:[12 月]])</calculatedColumnFormula>
    </tableColumn>
    <tableColumn id="15" name="傾向" dataDxfId="67" totalsRowDxfId="66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1 か月の収入" altTextSummary="カレンダー月ごとの種類別の収入の概要。"/>
    </ext>
  </extLst>
</table>
</file>

<file path=xl/tables/table2.xml><?xml version="1.0" encoding="utf-8"?>
<table xmlns="http://schemas.openxmlformats.org/spreadsheetml/2006/main" id="2" name="tblExpenses" displayName="tblExpenses" ref="B13:P28" totalsRowCount="1" headerRowDxfId="65" dataDxfId="64" totalsRowDxfId="63">
  <tableColumns count="15">
    <tableColumn id="1" name="支出" totalsRowLabel="総支出" dataDxfId="62" totalsRowDxfId="14"/>
    <tableColumn id="2" name="1 月" totalsRowFunction="sum" dataDxfId="61" totalsRowDxfId="13"/>
    <tableColumn id="3" name="2 月" totalsRowFunction="sum" dataDxfId="60" totalsRowDxfId="12"/>
    <tableColumn id="4" name="3 月" totalsRowFunction="sum" dataDxfId="59" totalsRowDxfId="11"/>
    <tableColumn id="5" name="4 月" totalsRowFunction="sum" dataDxfId="58" totalsRowDxfId="10"/>
    <tableColumn id="6" name="5 月" totalsRowFunction="sum" dataDxfId="57" totalsRowDxfId="9"/>
    <tableColumn id="7" name="6 月" totalsRowFunction="sum" dataDxfId="56" totalsRowDxfId="8"/>
    <tableColumn id="8" name="7 月" totalsRowFunction="sum" dataDxfId="55" totalsRowDxfId="7"/>
    <tableColumn id="9" name="8 月" totalsRowFunction="sum" dataDxfId="54" totalsRowDxfId="6"/>
    <tableColumn id="10" name="9 月" totalsRowFunction="sum" dataDxfId="53" totalsRowDxfId="5"/>
    <tableColumn id="11" name="10 月" totalsRowFunction="sum" dataDxfId="52" totalsRowDxfId="4"/>
    <tableColumn id="12" name="11 月" totalsRowFunction="sum" dataDxfId="51" totalsRowDxfId="3"/>
    <tableColumn id="13" name="12 月" totalsRowFunction="sum" dataDxfId="50" totalsRowDxfId="2"/>
    <tableColumn id="14" name="現在までの合計" totalsRowFunction="sum" dataDxfId="49" totalsRowDxfId="1">
      <calculatedColumnFormula>SUM(tblExpenses[[#This Row],[1 月]:[12 月]])</calculatedColumnFormula>
    </tableColumn>
    <tableColumn id="15" name="傾向" dataDxfId="48" totalsRowDxfId="0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1 か月の支出" altTextSummary="カレンダー月ごとの支出の概要。"/>
    </ext>
  </extLst>
</table>
</file>

<file path=xl/tables/table3.xml><?xml version="1.0" encoding="utf-8"?>
<table xmlns="http://schemas.openxmlformats.org/spreadsheetml/2006/main" id="3" name="tblCashAvailable" displayName="tblCashAvailable" ref="B4:P5" headerRowDxfId="47" dataDxfId="46" totalsRowDxfId="45">
  <tableColumns count="15">
    <tableColumn id="1" name="収支" totalsRowLabel="Total" dataDxfId="44" totalsRowDxfId="43"/>
    <tableColumn id="2" name="1 月" dataDxfId="42" totalsRowDxfId="41">
      <calculatedColumnFormula>tblIncome[[#Totals],[1 月]]-tblExpenses[[#Totals],[1 月]]</calculatedColumnFormula>
    </tableColumn>
    <tableColumn id="3" name="2 月" dataDxfId="40" totalsRowDxfId="39">
      <calculatedColumnFormula>tblIncome[[#Totals],[2 月]]-tblExpenses[[#Totals],[2 月]]</calculatedColumnFormula>
    </tableColumn>
    <tableColumn id="4" name="3 月" dataDxfId="38" totalsRowDxfId="37">
      <calculatedColumnFormula>tblIncome[[#Totals],[3 月]]-tblExpenses[[#Totals],[3 月]]</calculatedColumnFormula>
    </tableColumn>
    <tableColumn id="5" name="4 月" dataDxfId="36" totalsRowDxfId="35">
      <calculatedColumnFormula>tblIncome[[#Totals],[4 月]]-tblExpenses[[#Totals],[4 月]]</calculatedColumnFormula>
    </tableColumn>
    <tableColumn id="6" name="5 月" dataDxfId="34" totalsRowDxfId="33">
      <calculatedColumnFormula>tblIncome[[#Totals],[5 月]]-tblExpenses[[#Totals],[5 月]]</calculatedColumnFormula>
    </tableColumn>
    <tableColumn id="7" name="6 月" dataDxfId="32" totalsRowDxfId="31">
      <calculatedColumnFormula>tblIncome[[#Totals],[6 月]]-tblExpenses[[#Totals],[6 月]]</calculatedColumnFormula>
    </tableColumn>
    <tableColumn id="8" name="7 月" dataDxfId="30" totalsRowDxfId="29">
      <calculatedColumnFormula>tblIncome[[#Totals],[7 月]]-tblExpenses[[#Totals],[7 月]]</calculatedColumnFormula>
    </tableColumn>
    <tableColumn id="9" name="8 月" dataDxfId="28" totalsRowDxfId="27">
      <calculatedColumnFormula>tblIncome[[#Totals],[8 月]]-tblExpenses[[#Totals],[8 月]]</calculatedColumnFormula>
    </tableColumn>
    <tableColumn id="10" name="9 月" dataDxfId="26" totalsRowDxfId="25">
      <calculatedColumnFormula>tblIncome[[#Totals],[9 月]]-tblExpenses[[#Totals],[9 月]]</calculatedColumnFormula>
    </tableColumn>
    <tableColumn id="11" name="10 月" dataDxfId="24" totalsRowDxfId="23">
      <calculatedColumnFormula>tblIncome[[#Totals],[10 月]]-tblExpenses[[#Totals],[10 月]]</calculatedColumnFormula>
    </tableColumn>
    <tableColumn id="12" name="11 月" dataDxfId="22" totalsRowDxfId="21">
      <calculatedColumnFormula>tblIncome[[#Totals],[11 月]]-tblExpenses[[#Totals],[11 月]]</calculatedColumnFormula>
    </tableColumn>
    <tableColumn id="13" name="12 月" dataDxfId="20" totalsRowDxfId="19">
      <calculatedColumnFormula>tblIncome[[#Totals],[12 月]]-tblExpenses[[#Totals],[12 月]]</calculatedColumnFormula>
    </tableColumn>
    <tableColumn id="14" name="現在までの合計" dataDxfId="18" totalsRowDxfId="17">
      <calculatedColumnFormula>tblIncome[[#Totals],[現在までの合計]]-tblExpenses[[#Totals],[現在までの合計]]</calculatedColumnFormula>
    </tableColumn>
    <tableColumn id="15" name="傾向" totalsRowFunction="count" dataDxfId="16" totalsRowDxfId="15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1 か月に使用できる現金" altTextSummary="カレンダー月ごとの使用できる現金 (収入から支出を差し引いた金額) の概要。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3" customWidth="1"/>
    <col min="2" max="2" width="23.28515625" style="3" customWidth="1"/>
    <col min="3" max="14" width="12" style="3" customWidth="1"/>
    <col min="15" max="15" width="18.5703125" style="3" customWidth="1"/>
    <col min="16" max="16" width="14.42578125" style="3" customWidth="1"/>
    <col min="17" max="16384" width="9.140625" style="3"/>
  </cols>
  <sheetData>
    <row r="1" spans="1:16" ht="33" customHeight="1" x14ac:dyDescent="0.45">
      <c r="A1" s="1"/>
      <c r="B1" s="2" t="s">
        <v>0</v>
      </c>
      <c r="C1" s="1"/>
      <c r="D1" s="1"/>
      <c r="E1" s="1"/>
      <c r="F1" s="1"/>
      <c r="H1" s="1"/>
      <c r="I1" s="1"/>
      <c r="J1" s="1"/>
      <c r="M1" s="1"/>
      <c r="N1" s="4"/>
      <c r="O1" s="4"/>
      <c r="P1" s="4"/>
    </row>
    <row r="2" spans="1:16" ht="21" customHeight="1" x14ac:dyDescent="0.3">
      <c r="A2" s="1"/>
      <c r="B2" s="5" t="s">
        <v>1</v>
      </c>
      <c r="C2" s="6">
        <v>2013</v>
      </c>
      <c r="D2" s="1"/>
      <c r="E2" s="1"/>
      <c r="F2" s="1"/>
      <c r="H2" s="1"/>
      <c r="I2" s="1"/>
      <c r="J2" s="1"/>
      <c r="K2" s="1"/>
      <c r="L2" s="1"/>
      <c r="M2" s="1"/>
      <c r="N2" s="4"/>
    </row>
    <row r="3" spans="1:16" ht="2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0" customFormat="1" ht="21" customHeight="1" x14ac:dyDescent="0.2">
      <c r="A4" s="7"/>
      <c r="B4" s="8" t="s">
        <v>48</v>
      </c>
      <c r="C4" s="9" t="s">
        <v>3</v>
      </c>
      <c r="D4" s="9" t="s">
        <v>2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15</v>
      </c>
      <c r="O4" s="9" t="s">
        <v>50</v>
      </c>
      <c r="P4" s="9" t="s">
        <v>13</v>
      </c>
    </row>
    <row r="5" spans="1:16" s="13" customFormat="1" ht="21" customHeight="1" x14ac:dyDescent="0.2">
      <c r="A5" s="7"/>
      <c r="B5" s="11" t="s">
        <v>49</v>
      </c>
      <c r="C5" s="22">
        <f>tblIncome[[#Totals],[1 月]]-tblExpenses[[#Totals],[1 月]]</f>
        <v>122000</v>
      </c>
      <c r="D5" s="22">
        <f>tblIncome[[#Totals],[2 月]]-tblExpenses[[#Totals],[2 月]]</f>
        <v>158700</v>
      </c>
      <c r="E5" s="22">
        <f>tblIncome[[#Totals],[3 月]]-tblExpenses[[#Totals],[3 月]]</f>
        <v>117400</v>
      </c>
      <c r="F5" s="22">
        <f>tblIncome[[#Totals],[4 月]]-tblExpenses[[#Totals],[4 月]]</f>
        <v>144500</v>
      </c>
      <c r="G5" s="22">
        <f>tblIncome[[#Totals],[5 月]]-tblExpenses[[#Totals],[5 月]]</f>
        <v>139100</v>
      </c>
      <c r="H5" s="22">
        <f>tblIncome[[#Totals],[6 月]]-tblExpenses[[#Totals],[6 月]]</f>
        <v>143400</v>
      </c>
      <c r="I5" s="22">
        <f>tblIncome[[#Totals],[7 月]]-tblExpenses[[#Totals],[7 月]]</f>
        <v>108500</v>
      </c>
      <c r="J5" s="22">
        <f>tblIncome[[#Totals],[8 月]]-tblExpenses[[#Totals],[8 月]]</f>
        <v>118100</v>
      </c>
      <c r="K5" s="22">
        <f>tblIncome[[#Totals],[9 月]]-tblExpenses[[#Totals],[9 月]]</f>
        <v>144500</v>
      </c>
      <c r="L5" s="22">
        <f>tblIncome[[#Totals],[10 月]]-tblExpenses[[#Totals],[10 月]]</f>
        <v>146600</v>
      </c>
      <c r="M5" s="22">
        <f>tblIncome[[#Totals],[11 月]]-tblExpenses[[#Totals],[11 月]]</f>
        <v>0</v>
      </c>
      <c r="N5" s="22">
        <f>tblIncome[[#Totals],[12 月]]-tblExpenses[[#Totals],[12 月]]</f>
        <v>0</v>
      </c>
      <c r="O5" s="22">
        <f>tblIncome[[#Totals],[現在までの合計]]-tblExpenses[[#Totals],[現在までの合計]]</f>
        <v>1342800</v>
      </c>
      <c r="P5" s="12"/>
    </row>
    <row r="6" spans="1:16" ht="2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5">
      <c r="A7" s="1"/>
      <c r="B7" s="14" t="s">
        <v>30</v>
      </c>
      <c r="C7" s="9" t="s">
        <v>16</v>
      </c>
      <c r="D7" s="9" t="s">
        <v>17</v>
      </c>
      <c r="E7" s="9" t="s">
        <v>18</v>
      </c>
      <c r="F7" s="9" t="s">
        <v>19</v>
      </c>
      <c r="G7" s="9" t="s">
        <v>20</v>
      </c>
      <c r="H7" s="9" t="s">
        <v>21</v>
      </c>
      <c r="I7" s="9" t="s">
        <v>22</v>
      </c>
      <c r="J7" s="9" t="s">
        <v>23</v>
      </c>
      <c r="K7" s="9" t="s">
        <v>24</v>
      </c>
      <c r="L7" s="9" t="s">
        <v>25</v>
      </c>
      <c r="M7" s="9" t="s">
        <v>26</v>
      </c>
      <c r="N7" s="9" t="s">
        <v>15</v>
      </c>
      <c r="O7" s="9" t="s">
        <v>50</v>
      </c>
      <c r="P7" s="9" t="s">
        <v>14</v>
      </c>
    </row>
    <row r="8" spans="1:16" s="17" customFormat="1" ht="21" customHeight="1" x14ac:dyDescent="0.2">
      <c r="A8" s="15"/>
      <c r="B8" s="16" t="s">
        <v>31</v>
      </c>
      <c r="C8" s="20">
        <v>400000</v>
      </c>
      <c r="D8" s="20">
        <v>441000</v>
      </c>
      <c r="E8" s="20">
        <v>401900</v>
      </c>
      <c r="F8" s="20">
        <v>426300</v>
      </c>
      <c r="G8" s="20">
        <v>412300</v>
      </c>
      <c r="H8" s="20">
        <v>430800</v>
      </c>
      <c r="I8" s="20">
        <v>416200</v>
      </c>
      <c r="J8" s="20">
        <v>416500</v>
      </c>
      <c r="K8" s="20">
        <v>424800</v>
      </c>
      <c r="L8" s="20">
        <v>432400</v>
      </c>
      <c r="M8" s="20"/>
      <c r="N8" s="20"/>
      <c r="O8" s="20">
        <f>SUM(tblIncome[[#This Row],[1 月]:[12 月]])</f>
        <v>4202200</v>
      </c>
      <c r="P8" s="16"/>
    </row>
    <row r="9" spans="1:16" s="11" customFormat="1" ht="21" customHeight="1" x14ac:dyDescent="0.2">
      <c r="B9" s="16" t="s">
        <v>32</v>
      </c>
      <c r="C9" s="20">
        <v>27500</v>
      </c>
      <c r="D9" s="20">
        <v>29600</v>
      </c>
      <c r="E9" s="20">
        <v>25100</v>
      </c>
      <c r="F9" s="20">
        <v>26900</v>
      </c>
      <c r="G9" s="20">
        <v>25200</v>
      </c>
      <c r="H9" s="20">
        <v>25200</v>
      </c>
      <c r="I9" s="20">
        <v>26200</v>
      </c>
      <c r="J9" s="20">
        <v>25800</v>
      </c>
      <c r="K9" s="20">
        <v>29600</v>
      </c>
      <c r="L9" s="20">
        <v>27000</v>
      </c>
      <c r="M9" s="20"/>
      <c r="N9" s="20"/>
      <c r="O9" s="20">
        <f>SUM(tblIncome[[#This Row],[1 月]:[12 月]])</f>
        <v>268100</v>
      </c>
      <c r="P9" s="16"/>
    </row>
    <row r="10" spans="1:16" s="17" customFormat="1" ht="21" customHeight="1" x14ac:dyDescent="0.2">
      <c r="A10" s="15"/>
      <c r="B10" s="16" t="s">
        <v>33</v>
      </c>
      <c r="C10" s="20">
        <v>50000</v>
      </c>
      <c r="D10" s="20">
        <v>50700</v>
      </c>
      <c r="E10" s="20">
        <v>55100</v>
      </c>
      <c r="F10" s="20">
        <v>55600</v>
      </c>
      <c r="G10" s="20">
        <v>58800</v>
      </c>
      <c r="H10" s="20">
        <v>53400</v>
      </c>
      <c r="I10" s="20">
        <v>53300</v>
      </c>
      <c r="J10" s="20">
        <v>58500</v>
      </c>
      <c r="K10" s="20">
        <v>56000</v>
      </c>
      <c r="L10" s="20">
        <v>52000</v>
      </c>
      <c r="M10" s="20"/>
      <c r="N10" s="20"/>
      <c r="O10" s="20">
        <f>SUM(tblIncome[[#This Row],[1 月]:[12 月]])</f>
        <v>543400</v>
      </c>
      <c r="P10" s="16"/>
    </row>
    <row r="11" spans="1:16" ht="21" customHeight="1" x14ac:dyDescent="0.25">
      <c r="A11" s="1"/>
      <c r="B11" s="16" t="s">
        <v>34</v>
      </c>
      <c r="C11" s="21">
        <f>SUBTOTAL(109,tblIncome[1 月])</f>
        <v>477500</v>
      </c>
      <c r="D11" s="21">
        <f>SUBTOTAL(109,tblIncome[2 月])</f>
        <v>521300</v>
      </c>
      <c r="E11" s="21">
        <f>SUBTOTAL(109,tblIncome[3 月])</f>
        <v>482100</v>
      </c>
      <c r="F11" s="21">
        <f>SUBTOTAL(109,tblIncome[4 月])</f>
        <v>508800</v>
      </c>
      <c r="G11" s="21">
        <f>SUBTOTAL(109,tblIncome[5 月])</f>
        <v>496300</v>
      </c>
      <c r="H11" s="21">
        <f>SUBTOTAL(109,tblIncome[6 月])</f>
        <v>509400</v>
      </c>
      <c r="I11" s="21">
        <f>SUBTOTAL(109,tblIncome[7 月])</f>
        <v>495700</v>
      </c>
      <c r="J11" s="21">
        <f>SUBTOTAL(109,tblIncome[8 月])</f>
        <v>500800</v>
      </c>
      <c r="K11" s="21">
        <f>SUBTOTAL(109,tblIncome[9 月])</f>
        <v>510400</v>
      </c>
      <c r="L11" s="21">
        <f>SUBTOTAL(109,tblIncome[10 月])</f>
        <v>511400</v>
      </c>
      <c r="M11" s="21">
        <f>SUBTOTAL(109,tblIncome[11 月])</f>
        <v>0</v>
      </c>
      <c r="N11" s="21">
        <f>SUBTOTAL(109,tblIncome[12 月])</f>
        <v>0</v>
      </c>
      <c r="O11" s="21">
        <f>SUBTOTAL(109,tblIncome[現在までの合計])</f>
        <v>5013700</v>
      </c>
      <c r="P11" s="18"/>
    </row>
    <row r="12" spans="1:16" ht="21" customHeight="1" x14ac:dyDescent="0.25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1" customHeight="1" x14ac:dyDescent="0.25">
      <c r="A13" s="1"/>
      <c r="B13" s="14" t="s">
        <v>29</v>
      </c>
      <c r="C13" s="9" t="s">
        <v>16</v>
      </c>
      <c r="D13" s="9" t="s">
        <v>27</v>
      </c>
      <c r="E13" s="9" t="s">
        <v>18</v>
      </c>
      <c r="F13" s="9" t="s">
        <v>19</v>
      </c>
      <c r="G13" s="9" t="s">
        <v>20</v>
      </c>
      <c r="H13" s="9" t="s">
        <v>21</v>
      </c>
      <c r="I13" s="9" t="s">
        <v>22</v>
      </c>
      <c r="J13" s="9" t="s">
        <v>23</v>
      </c>
      <c r="K13" s="9" t="s">
        <v>28</v>
      </c>
      <c r="L13" s="9" t="s">
        <v>25</v>
      </c>
      <c r="M13" s="9" t="s">
        <v>26</v>
      </c>
      <c r="N13" s="9" t="s">
        <v>15</v>
      </c>
      <c r="O13" s="9" t="s">
        <v>50</v>
      </c>
      <c r="P13" s="9" t="s">
        <v>13</v>
      </c>
    </row>
    <row r="14" spans="1:16" ht="21" customHeight="1" x14ac:dyDescent="0.25">
      <c r="A14" s="1"/>
      <c r="B14" s="16" t="s">
        <v>36</v>
      </c>
      <c r="C14" s="20">
        <v>150000</v>
      </c>
      <c r="D14" s="20">
        <v>150000</v>
      </c>
      <c r="E14" s="20">
        <v>150000</v>
      </c>
      <c r="F14" s="20">
        <v>150000</v>
      </c>
      <c r="G14" s="20">
        <v>150000</v>
      </c>
      <c r="H14" s="20">
        <v>150000</v>
      </c>
      <c r="I14" s="20">
        <v>150000</v>
      </c>
      <c r="J14" s="20">
        <v>150000</v>
      </c>
      <c r="K14" s="20">
        <v>150000</v>
      </c>
      <c r="L14" s="20">
        <v>150000</v>
      </c>
      <c r="M14" s="20"/>
      <c r="N14" s="20"/>
      <c r="O14" s="20">
        <f>SUM(tblExpenses[[#This Row],[1 月]:[12 月]])</f>
        <v>1500000</v>
      </c>
      <c r="P14" s="19"/>
    </row>
    <row r="15" spans="1:16" ht="21" customHeight="1" x14ac:dyDescent="0.25">
      <c r="A15" s="1"/>
      <c r="B15" s="16" t="s">
        <v>37</v>
      </c>
      <c r="C15" s="20">
        <v>25000</v>
      </c>
      <c r="D15" s="20">
        <v>33100</v>
      </c>
      <c r="E15" s="20">
        <v>29900</v>
      </c>
      <c r="F15" s="20">
        <v>33300</v>
      </c>
      <c r="G15" s="20">
        <v>32400</v>
      </c>
      <c r="H15" s="20">
        <v>31300</v>
      </c>
      <c r="I15" s="20">
        <v>33800</v>
      </c>
      <c r="J15" s="20">
        <v>22500</v>
      </c>
      <c r="K15" s="20">
        <v>25800</v>
      </c>
      <c r="L15" s="20">
        <v>32200</v>
      </c>
      <c r="M15" s="20"/>
      <c r="N15" s="20"/>
      <c r="O15" s="20">
        <f>SUM(tblExpenses[[#This Row],[1 月]:[12 月]])</f>
        <v>299300</v>
      </c>
      <c r="P15" s="19"/>
    </row>
    <row r="16" spans="1:16" ht="21" customHeight="1" x14ac:dyDescent="0.25">
      <c r="A16" s="1"/>
      <c r="B16" s="16" t="s">
        <v>38</v>
      </c>
      <c r="C16" s="20">
        <v>34500</v>
      </c>
      <c r="D16" s="20">
        <v>34500</v>
      </c>
      <c r="E16" s="20">
        <v>34500</v>
      </c>
      <c r="F16" s="20">
        <v>34500</v>
      </c>
      <c r="G16" s="20">
        <v>34500</v>
      </c>
      <c r="H16" s="20">
        <v>34500</v>
      </c>
      <c r="I16" s="20">
        <v>34500</v>
      </c>
      <c r="J16" s="20">
        <v>34500</v>
      </c>
      <c r="K16" s="20">
        <v>34500</v>
      </c>
      <c r="L16" s="20">
        <v>34500</v>
      </c>
      <c r="M16" s="20"/>
      <c r="N16" s="20"/>
      <c r="O16" s="20">
        <f>SUM(tblExpenses[[#This Row],[1 月]:[12 月]])</f>
        <v>345000</v>
      </c>
      <c r="P16" s="19"/>
    </row>
    <row r="17" spans="1:16" ht="21" customHeight="1" x14ac:dyDescent="0.25">
      <c r="A17" s="1"/>
      <c r="B17" s="16" t="s">
        <v>39</v>
      </c>
      <c r="C17" s="20">
        <v>12000</v>
      </c>
      <c r="D17" s="20">
        <v>12000</v>
      </c>
      <c r="E17" s="20">
        <v>12000</v>
      </c>
      <c r="F17" s="20">
        <v>12000</v>
      </c>
      <c r="G17" s="20">
        <v>12000</v>
      </c>
      <c r="H17" s="20">
        <v>12000</v>
      </c>
      <c r="I17" s="20">
        <v>12000</v>
      </c>
      <c r="J17" s="20">
        <v>12000</v>
      </c>
      <c r="K17" s="20">
        <v>12000</v>
      </c>
      <c r="L17" s="20">
        <v>12000</v>
      </c>
      <c r="M17" s="20"/>
      <c r="N17" s="20"/>
      <c r="O17" s="20">
        <f>SUM(tblExpenses[[#This Row],[1 月]:[12 月]])</f>
        <v>120000</v>
      </c>
      <c r="P17" s="19"/>
    </row>
    <row r="18" spans="1:16" ht="21" customHeight="1" x14ac:dyDescent="0.25">
      <c r="A18" s="1"/>
      <c r="B18" s="16" t="s">
        <v>40</v>
      </c>
      <c r="C18" s="20">
        <v>5000</v>
      </c>
      <c r="D18" s="20">
        <v>5000</v>
      </c>
      <c r="E18" s="20">
        <v>5000</v>
      </c>
      <c r="F18" s="20">
        <v>5000</v>
      </c>
      <c r="G18" s="20">
        <v>5000</v>
      </c>
      <c r="H18" s="20">
        <v>5000</v>
      </c>
      <c r="I18" s="20">
        <v>5000</v>
      </c>
      <c r="J18" s="20">
        <v>5000</v>
      </c>
      <c r="K18" s="20">
        <v>5000</v>
      </c>
      <c r="L18" s="20">
        <v>5000</v>
      </c>
      <c r="M18" s="20"/>
      <c r="N18" s="20"/>
      <c r="O18" s="20">
        <f>SUM(tblExpenses[[#This Row],[1 月]:[12 月]])</f>
        <v>50000</v>
      </c>
      <c r="P18" s="19"/>
    </row>
    <row r="19" spans="1:16" ht="21" customHeight="1" x14ac:dyDescent="0.25">
      <c r="A19" s="1"/>
      <c r="B19" s="16" t="s">
        <v>41</v>
      </c>
      <c r="C19" s="20">
        <v>7200</v>
      </c>
      <c r="D19" s="20">
        <v>7000</v>
      </c>
      <c r="E19" s="20">
        <v>8000</v>
      </c>
      <c r="F19" s="20">
        <v>7000</v>
      </c>
      <c r="G19" s="20">
        <v>7500</v>
      </c>
      <c r="H19" s="20">
        <v>8000</v>
      </c>
      <c r="I19" s="20">
        <v>9000</v>
      </c>
      <c r="J19" s="20">
        <v>7300</v>
      </c>
      <c r="K19" s="20">
        <v>7500</v>
      </c>
      <c r="L19" s="20">
        <v>7000</v>
      </c>
      <c r="M19" s="20"/>
      <c r="N19" s="20"/>
      <c r="O19" s="20">
        <f>SUM(tblExpenses[[#This Row],[1 月]:[12 月]])</f>
        <v>75500</v>
      </c>
      <c r="P19" s="19"/>
    </row>
    <row r="20" spans="1:16" ht="21" customHeight="1" x14ac:dyDescent="0.25">
      <c r="A20" s="1"/>
      <c r="B20" s="16" t="s">
        <v>42</v>
      </c>
      <c r="C20" s="20">
        <v>6000</v>
      </c>
      <c r="D20" s="20">
        <v>6300</v>
      </c>
      <c r="E20" s="20">
        <v>6500</v>
      </c>
      <c r="F20" s="20">
        <v>6000</v>
      </c>
      <c r="G20" s="20">
        <v>6500</v>
      </c>
      <c r="H20" s="20">
        <v>6000</v>
      </c>
      <c r="I20" s="20">
        <v>6300</v>
      </c>
      <c r="J20" s="20">
        <v>6000</v>
      </c>
      <c r="K20" s="20">
        <v>6300</v>
      </c>
      <c r="L20" s="20">
        <v>6000</v>
      </c>
      <c r="M20" s="20"/>
      <c r="N20" s="20"/>
      <c r="O20" s="20">
        <f>SUM(tblExpenses[[#This Row],[1 月]:[12 月]])</f>
        <v>61900</v>
      </c>
      <c r="P20" s="19"/>
    </row>
    <row r="21" spans="1:16" ht="21" customHeight="1" x14ac:dyDescent="0.25">
      <c r="A21" s="1"/>
      <c r="B21" s="16" t="s">
        <v>43</v>
      </c>
      <c r="C21" s="20">
        <v>4500</v>
      </c>
      <c r="D21" s="20">
        <v>4500</v>
      </c>
      <c r="E21" s="20">
        <v>4500</v>
      </c>
      <c r="F21" s="20">
        <v>4500</v>
      </c>
      <c r="G21" s="20">
        <v>4500</v>
      </c>
      <c r="H21" s="20">
        <v>4500</v>
      </c>
      <c r="I21" s="20">
        <v>4500</v>
      </c>
      <c r="J21" s="20">
        <v>4500</v>
      </c>
      <c r="K21" s="20">
        <v>4500</v>
      </c>
      <c r="L21" s="20">
        <v>4500</v>
      </c>
      <c r="M21" s="20"/>
      <c r="N21" s="20"/>
      <c r="O21" s="20">
        <f>SUM(tblExpenses[[#This Row],[1 月]:[12 月]])</f>
        <v>45000</v>
      </c>
      <c r="P21" s="19"/>
    </row>
    <row r="22" spans="1:16" ht="21" customHeight="1" x14ac:dyDescent="0.25">
      <c r="A22" s="1"/>
      <c r="B22" s="16" t="s">
        <v>44</v>
      </c>
      <c r="C22" s="20">
        <v>15500</v>
      </c>
      <c r="D22" s="20">
        <v>15500</v>
      </c>
      <c r="E22" s="20">
        <v>15800</v>
      </c>
      <c r="F22" s="20">
        <v>16000</v>
      </c>
      <c r="G22" s="20">
        <v>16500</v>
      </c>
      <c r="H22" s="20">
        <v>20000</v>
      </c>
      <c r="I22" s="20">
        <v>34000</v>
      </c>
      <c r="J22" s="20">
        <v>35000</v>
      </c>
      <c r="K22" s="20">
        <v>24000</v>
      </c>
      <c r="L22" s="20">
        <v>18000</v>
      </c>
      <c r="M22" s="20"/>
      <c r="N22" s="20"/>
      <c r="O22" s="20">
        <f>SUM(tblExpenses[[#This Row],[1 月]:[12 月]])</f>
        <v>210300</v>
      </c>
      <c r="P22" s="19"/>
    </row>
    <row r="23" spans="1:16" ht="21" customHeight="1" x14ac:dyDescent="0.25">
      <c r="A23" s="1"/>
      <c r="B23" s="16" t="s">
        <v>45</v>
      </c>
      <c r="C23" s="20">
        <v>3500</v>
      </c>
      <c r="D23" s="20">
        <v>3500</v>
      </c>
      <c r="E23" s="20">
        <v>3700</v>
      </c>
      <c r="F23" s="20">
        <v>3900</v>
      </c>
      <c r="G23" s="20">
        <v>4500</v>
      </c>
      <c r="H23" s="20">
        <v>4200</v>
      </c>
      <c r="I23" s="20">
        <v>4200</v>
      </c>
      <c r="J23" s="20">
        <v>3600</v>
      </c>
      <c r="K23" s="20">
        <v>3800</v>
      </c>
      <c r="L23" s="20">
        <v>4000</v>
      </c>
      <c r="M23" s="20"/>
      <c r="N23" s="20"/>
      <c r="O23" s="20">
        <f>SUM(tblExpenses[[#This Row],[1 月]:[12 月]])</f>
        <v>38900</v>
      </c>
      <c r="P23" s="19"/>
    </row>
    <row r="24" spans="1:16" ht="21" customHeight="1" x14ac:dyDescent="0.25">
      <c r="A24" s="1"/>
      <c r="B24" s="16" t="s">
        <v>46</v>
      </c>
      <c r="C24" s="20">
        <v>5000</v>
      </c>
      <c r="D24" s="20">
        <v>4500</v>
      </c>
      <c r="E24" s="20">
        <v>4000</v>
      </c>
      <c r="F24" s="20">
        <v>4000</v>
      </c>
      <c r="G24" s="20">
        <v>4200</v>
      </c>
      <c r="H24" s="20">
        <v>5000</v>
      </c>
      <c r="I24" s="20">
        <v>5500</v>
      </c>
      <c r="J24" s="20">
        <v>4000</v>
      </c>
      <c r="K24" s="20">
        <v>4300</v>
      </c>
      <c r="L24" s="20">
        <v>3000</v>
      </c>
      <c r="M24" s="20"/>
      <c r="N24" s="20"/>
      <c r="O24" s="20">
        <f>SUM(tblExpenses[[#This Row],[1 月]:[12 月]])</f>
        <v>43500</v>
      </c>
      <c r="P24" s="19"/>
    </row>
    <row r="25" spans="1:16" ht="21" customHeight="1" x14ac:dyDescent="0.25">
      <c r="A25" s="1"/>
      <c r="B25" s="16" t="s">
        <v>52</v>
      </c>
      <c r="C25" s="20">
        <v>12300</v>
      </c>
      <c r="D25" s="20">
        <v>9200</v>
      </c>
      <c r="E25" s="20">
        <v>5800</v>
      </c>
      <c r="F25" s="20">
        <v>13100</v>
      </c>
      <c r="G25" s="20">
        <v>4600</v>
      </c>
      <c r="H25" s="20">
        <v>10500</v>
      </c>
      <c r="I25" s="20">
        <v>8400</v>
      </c>
      <c r="J25" s="20">
        <v>10800</v>
      </c>
      <c r="K25" s="20">
        <v>13200</v>
      </c>
      <c r="L25" s="20">
        <v>13600</v>
      </c>
      <c r="M25" s="20"/>
      <c r="N25" s="20"/>
      <c r="O25" s="20">
        <f>SUM(tblExpenses[[#This Row],[1 月]:[12 月]])</f>
        <v>101500</v>
      </c>
      <c r="P25" s="19"/>
    </row>
    <row r="26" spans="1:16" ht="21" customHeight="1" x14ac:dyDescent="0.25">
      <c r="A26" s="1"/>
      <c r="B26" s="16" t="s">
        <v>51</v>
      </c>
      <c r="C26" s="20">
        <v>55000</v>
      </c>
      <c r="D26" s="20">
        <v>55000</v>
      </c>
      <c r="E26" s="20">
        <v>55000</v>
      </c>
      <c r="F26" s="20">
        <v>55000</v>
      </c>
      <c r="G26" s="20">
        <v>55000</v>
      </c>
      <c r="H26" s="20">
        <v>55000</v>
      </c>
      <c r="I26" s="20">
        <v>55000</v>
      </c>
      <c r="J26" s="20">
        <v>55000</v>
      </c>
      <c r="K26" s="20">
        <v>55000</v>
      </c>
      <c r="L26" s="20">
        <v>55000</v>
      </c>
      <c r="M26" s="20"/>
      <c r="N26" s="20"/>
      <c r="O26" s="20">
        <f>SUM(tblExpenses[[#This Row],[1 月]:[12 月]])</f>
        <v>550000</v>
      </c>
      <c r="P26" s="19"/>
    </row>
    <row r="27" spans="1:16" s="4" customFormat="1" ht="21" customHeight="1" x14ac:dyDescent="0.2">
      <c r="B27" s="16" t="s">
        <v>47</v>
      </c>
      <c r="C27" s="20">
        <v>20000</v>
      </c>
      <c r="D27" s="20">
        <v>22500</v>
      </c>
      <c r="E27" s="20">
        <v>30000</v>
      </c>
      <c r="F27" s="20">
        <v>20000</v>
      </c>
      <c r="G27" s="20">
        <v>20000</v>
      </c>
      <c r="H27" s="20">
        <v>20000</v>
      </c>
      <c r="I27" s="20">
        <v>25000</v>
      </c>
      <c r="J27" s="20">
        <v>32500</v>
      </c>
      <c r="K27" s="20">
        <v>20000</v>
      </c>
      <c r="L27" s="20">
        <v>20000</v>
      </c>
      <c r="M27" s="20"/>
      <c r="N27" s="20"/>
      <c r="O27" s="20">
        <f>SUM(tblExpenses[[#This Row],[1 月]:[12 月]])</f>
        <v>230000</v>
      </c>
      <c r="P27" s="19"/>
    </row>
    <row r="28" spans="1:16" ht="21" customHeight="1" x14ac:dyDescent="0.25">
      <c r="A28" s="1"/>
      <c r="B28" s="16" t="s">
        <v>35</v>
      </c>
      <c r="C28" s="21">
        <f>SUBTOTAL(109,tblExpenses[1 月])</f>
        <v>355500</v>
      </c>
      <c r="D28" s="21">
        <f>SUBTOTAL(109,tblExpenses[2 月])</f>
        <v>362600</v>
      </c>
      <c r="E28" s="21">
        <f>SUBTOTAL(109,tblExpenses[3 月])</f>
        <v>364700</v>
      </c>
      <c r="F28" s="21">
        <f>SUBTOTAL(109,tblExpenses[4 月])</f>
        <v>364300</v>
      </c>
      <c r="G28" s="21">
        <f>SUBTOTAL(109,tblExpenses[5 月])</f>
        <v>357200</v>
      </c>
      <c r="H28" s="21">
        <f>SUBTOTAL(109,tblExpenses[6 月])</f>
        <v>366000</v>
      </c>
      <c r="I28" s="21">
        <f>SUBTOTAL(109,tblExpenses[7 月])</f>
        <v>387200</v>
      </c>
      <c r="J28" s="21">
        <f>SUBTOTAL(109,tblExpenses[8 月])</f>
        <v>382700</v>
      </c>
      <c r="K28" s="21">
        <f>SUBTOTAL(109,tblExpenses[9 月])</f>
        <v>365900</v>
      </c>
      <c r="L28" s="21">
        <f>SUBTOTAL(109,tblExpenses[10 月])</f>
        <v>364800</v>
      </c>
      <c r="M28" s="21">
        <f>SUBTOTAL(109,tblExpenses[11 月])</f>
        <v>0</v>
      </c>
      <c r="N28" s="21">
        <f>SUBTOTAL(109,tblExpenses[12 月])</f>
        <v>0</v>
      </c>
      <c r="O28" s="21">
        <f>SUBTOTAL(109,tblExpenses[現在までの合計])</f>
        <v>3670900</v>
      </c>
      <c r="P28" s="18"/>
    </row>
  </sheetData>
  <mergeCells count="1">
    <mergeCell ref="B12:P12"/>
  </mergeCells>
  <phoneticPr fontId="7"/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家計簿!C28:N28</xm:f>
              <xm:sqref>P28</xm:sqref>
            </x14:sparkline>
            <x14:sparkline>
              <xm:f>家計簿!C11:N11</xm:f>
              <xm:sqref>P11</xm:sqref>
            </x14:sparkline>
            <x14:sparkline>
              <xm:f>家計簿!C5:N5</xm:f>
              <xm:sqref>P5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家計簿!C8:N8</xm:f>
              <xm:sqref>P8</xm:sqref>
            </x14:sparkline>
            <x14:sparkline>
              <xm:f>家計簿!C9:N9</xm:f>
              <xm:sqref>P9</xm:sqref>
            </x14:sparkline>
            <x14:sparkline>
              <xm:f>家計簿!C10:N10</xm:f>
              <xm:sqref>P10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家計簿!C14:N14</xm:f>
              <xm:sqref>P14</xm:sqref>
            </x14:sparkline>
            <x14:sparkline>
              <xm:f>家計簿!C15:N15</xm:f>
              <xm:sqref>P15</xm:sqref>
            </x14:sparkline>
            <x14:sparkline>
              <xm:f>家計簿!C16:N16</xm:f>
              <xm:sqref>P16</xm:sqref>
            </x14:sparkline>
            <x14:sparkline>
              <xm:f>家計簿!C17:N17</xm:f>
              <xm:sqref>P17</xm:sqref>
            </x14:sparkline>
            <x14:sparkline>
              <xm:f>家計簿!C18:N18</xm:f>
              <xm:sqref>P18</xm:sqref>
            </x14:sparkline>
            <x14:sparkline>
              <xm:f>家計簿!C19:N19</xm:f>
              <xm:sqref>P19</xm:sqref>
            </x14:sparkline>
            <x14:sparkline>
              <xm:f>家計簿!C20:N20</xm:f>
              <xm:sqref>P20</xm:sqref>
            </x14:sparkline>
            <x14:sparkline>
              <xm:f>家計簿!C21:N21</xm:f>
              <xm:sqref>P21</xm:sqref>
            </x14:sparkline>
            <x14:sparkline>
              <xm:f>家計簿!C22:N22</xm:f>
              <xm:sqref>P22</xm:sqref>
            </x14:sparkline>
            <x14:sparkline>
              <xm:f>家計簿!C23:N23</xm:f>
              <xm:sqref>P23</xm:sqref>
            </x14:sparkline>
            <x14:sparkline>
              <xm:f>家計簿!C24:N24</xm:f>
              <xm:sqref>P24</xm:sqref>
            </x14:sparkline>
            <x14:sparkline>
              <xm:f>家計簿!C25:N25</xm:f>
              <xm:sqref>P25</xm:sqref>
            </x14:sparkline>
            <x14:sparkline>
              <xm:f>家計簿!C26:N26</xm:f>
              <xm:sqref>P26</xm:sqref>
            </x14:sparkline>
            <x14:sparkline>
              <xm:f>家計簿!C27:N27</xm:f>
              <xm:sqref>P27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 xsi:nil="true"/>
    <AssetExpire xmlns="1119c2e5-8fb9-4d5f-baf1-202c530f2c34">2029-01-01T08:00:00+00:00</AssetExpire>
    <CampaignTagsTaxHTField0 xmlns="1119c2e5-8fb9-4d5f-baf1-202c530f2c34">
      <Terms xmlns="http://schemas.microsoft.com/office/infopath/2007/PartnerControls"/>
    </CampaignTagsTaxHTField0>
    <IntlLangReviewDate xmlns="1119c2e5-8fb9-4d5f-baf1-202c530f2c34" xsi:nil="true"/>
    <TPFriendlyName xmlns="1119c2e5-8fb9-4d5f-baf1-202c530f2c34" xsi:nil="true"/>
    <IntlLangReview xmlns="1119c2e5-8fb9-4d5f-baf1-202c530f2c34">false</IntlLangReview>
    <LocLastLocAttemptVersionLookup xmlns="1119c2e5-8fb9-4d5f-baf1-202c530f2c34">845871</LocLastLocAttemptVersionLookup>
    <PolicheckWords xmlns="1119c2e5-8fb9-4d5f-baf1-202c530f2c34" xsi:nil="true"/>
    <SubmitterId xmlns="1119c2e5-8fb9-4d5f-baf1-202c530f2c34" xsi:nil="true"/>
    <AcquiredFrom xmlns="1119c2e5-8fb9-4d5f-baf1-202c530f2c34">Internal MS</AcquiredFrom>
    <EditorialStatus xmlns="1119c2e5-8fb9-4d5f-baf1-202c530f2c34" xsi:nil="true"/>
    <Markets xmlns="1119c2e5-8fb9-4d5f-baf1-202c530f2c34"/>
    <OriginAsset xmlns="1119c2e5-8fb9-4d5f-baf1-202c530f2c34" xsi:nil="true"/>
    <AssetStart xmlns="1119c2e5-8fb9-4d5f-baf1-202c530f2c34">2012-06-28T22:26:37+00:00</AssetStart>
    <FriendlyTitle xmlns="1119c2e5-8fb9-4d5f-baf1-202c530f2c34" xsi:nil="true"/>
    <MarketSpecific xmlns="1119c2e5-8fb9-4d5f-baf1-202c530f2c34">false</MarketSpecific>
    <TPNamespace xmlns="1119c2e5-8fb9-4d5f-baf1-202c530f2c34" xsi:nil="true"/>
    <PublishStatusLookup xmlns="1119c2e5-8fb9-4d5f-baf1-202c530f2c34">
      <Value>604269</Value>
    </PublishStatusLookup>
    <APAuthor xmlns="1119c2e5-8fb9-4d5f-baf1-202c530f2c34">
      <UserInfo>
        <DisplayName/>
        <AccountId>2566</AccountId>
        <AccountType/>
      </UserInfo>
    </APAuthor>
    <TPCommandLine xmlns="1119c2e5-8fb9-4d5f-baf1-202c530f2c34" xsi:nil="true"/>
    <IntlLangReviewer xmlns="1119c2e5-8fb9-4d5f-baf1-202c530f2c34" xsi:nil="true"/>
    <OpenTemplate xmlns="1119c2e5-8fb9-4d5f-baf1-202c530f2c34">true</OpenTemplate>
    <CSXSubmissionDate xmlns="1119c2e5-8fb9-4d5f-baf1-202c530f2c34" xsi:nil="true"/>
    <TaxCatchAll xmlns="1119c2e5-8fb9-4d5f-baf1-202c530f2c34"/>
    <Manager xmlns="1119c2e5-8fb9-4d5f-baf1-202c530f2c34" xsi:nil="true"/>
    <NumericId xmlns="1119c2e5-8fb9-4d5f-baf1-202c530f2c34" xsi:nil="true"/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TPComponent xmlns="1119c2e5-8fb9-4d5f-baf1-202c530f2c34" xsi:nil="true"/>
    <EditorialTags xmlns="1119c2e5-8fb9-4d5f-baf1-202c530f2c34" xsi:nil="true"/>
    <TPExecutable xmlns="1119c2e5-8fb9-4d5f-baf1-202c530f2c34" xsi:nil="true"/>
    <TPLaunchHelpLink xmlns="1119c2e5-8fb9-4d5f-baf1-202c530f2c34" xsi:nil="true"/>
    <LocComments xmlns="1119c2e5-8fb9-4d5f-baf1-202c530f2c34" xsi:nil="true"/>
    <LocRecommendedHandoff xmlns="1119c2e5-8fb9-4d5f-baf1-202c530f2c34" xsi:nil="true"/>
    <SourceTitle xmlns="1119c2e5-8fb9-4d5f-baf1-202c530f2c34" xsi:nil="true"/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 xsi:nil="true"/>
    <MachineTranslated xmlns="1119c2e5-8fb9-4d5f-baf1-202c530f2c34">false</MachineTranslated>
    <OutputCachingOn xmlns="1119c2e5-8fb9-4d5f-baf1-202c530f2c34">false</OutputCachingOn>
    <TemplateStatus xmlns="1119c2e5-8fb9-4d5f-baf1-202c530f2c34">Complete</TemplateStatus>
    <IsSearchable xmlns="1119c2e5-8fb9-4d5f-baf1-202c530f2c34">false</IsSearchable>
    <ContentItem xmlns="1119c2e5-8fb9-4d5f-baf1-202c530f2c34" xsi:nil="true"/>
    <HandoffToMSDN xmlns="1119c2e5-8fb9-4d5f-baf1-202c530f2c34" xsi:nil="true"/>
    <ShowIn xmlns="1119c2e5-8fb9-4d5f-baf1-202c530f2c34">Show everywhere</ShowIn>
    <ThumbnailAssetId xmlns="1119c2e5-8fb9-4d5f-baf1-202c530f2c34" xsi:nil="true"/>
    <UALocComments xmlns="1119c2e5-8fb9-4d5f-baf1-202c530f2c34" xsi:nil="true"/>
    <UALocRecommendation xmlns="1119c2e5-8fb9-4d5f-baf1-202c530f2c34">Localize</UALocRecommendation>
    <LastModifiedDateTime xmlns="1119c2e5-8fb9-4d5f-baf1-202c530f2c34" xsi:nil="true"/>
    <LegacyData xmlns="1119c2e5-8fb9-4d5f-baf1-202c530f2c34" xsi:nil="true"/>
    <LocManualTestRequired xmlns="1119c2e5-8fb9-4d5f-baf1-202c530f2c34">false</LocManualTestRequired>
    <LocMarketGroupTiers2 xmlns="1119c2e5-8fb9-4d5f-baf1-202c530f2c34" xsi:nil="true"/>
    <ClipArtFilename xmlns="1119c2e5-8fb9-4d5f-baf1-202c530f2c34" xsi:nil="true"/>
    <TPApplication xmlns="1119c2e5-8fb9-4d5f-baf1-202c530f2c34" xsi:nil="true"/>
    <CSXHash xmlns="1119c2e5-8fb9-4d5f-baf1-202c530f2c34" xsi:nil="true"/>
    <DirectSourceMarket xmlns="1119c2e5-8fb9-4d5f-baf1-202c530f2c34">english</DirectSourceMarket>
    <PrimaryImageGen xmlns="1119c2e5-8fb9-4d5f-baf1-202c530f2c34">false</PrimaryImageGen>
    <PlannedPubDate xmlns="1119c2e5-8fb9-4d5f-baf1-202c530f2c34" xsi:nil="true"/>
    <CSXSubmissionMarket xmlns="1119c2e5-8fb9-4d5f-baf1-202c530f2c34" xsi:nil="true"/>
    <Downloads xmlns="1119c2e5-8fb9-4d5f-baf1-202c530f2c34">0</Downloads>
    <ArtSampleDocs xmlns="1119c2e5-8fb9-4d5f-baf1-202c530f2c34" xsi:nil="true"/>
    <TrustLevel xmlns="1119c2e5-8fb9-4d5f-baf1-202c530f2c34">1 Microsoft Managed Content</TrustLevel>
    <BlockPublish xmlns="1119c2e5-8fb9-4d5f-baf1-202c530f2c34">false</BlockPublish>
    <TPLaunchHelpLinkType xmlns="1119c2e5-8fb9-4d5f-baf1-202c530f2c34">Template</TPLaunchHelpLinkType>
    <LocalizationTagsTaxHTField0 xmlns="1119c2e5-8fb9-4d5f-baf1-202c530f2c34">
      <Terms xmlns="http://schemas.microsoft.com/office/infopath/2007/PartnerControls"/>
    </LocalizationTagsTaxHTField0>
    <BusinessGroup xmlns="1119c2e5-8fb9-4d5f-baf1-202c530f2c34" xsi:nil="true"/>
    <Providers xmlns="1119c2e5-8fb9-4d5f-baf1-202c530f2c34" xsi:nil="true"/>
    <TemplateTemplateType xmlns="1119c2e5-8fb9-4d5f-baf1-202c530f2c34">Excel Spreadsheet Template</TemplateTemplateType>
    <TimesCloned xmlns="1119c2e5-8fb9-4d5f-baf1-202c530f2c34" xsi:nil="true"/>
    <TPAppVersion xmlns="1119c2e5-8fb9-4d5f-baf1-202c530f2c34" xsi:nil="true"/>
    <VoteCount xmlns="1119c2e5-8fb9-4d5f-baf1-202c530f2c34" xsi:nil="true"/>
    <AverageRating xmlns="1119c2e5-8fb9-4d5f-baf1-202c530f2c34" xsi:nil="true"/>
    <FeatureTagsTaxHTField0 xmlns="1119c2e5-8fb9-4d5f-baf1-202c530f2c34">
      <Terms xmlns="http://schemas.microsoft.com/office/infopath/2007/PartnerControls"/>
    </FeatureTagsTaxHTField0>
    <Provider xmlns="1119c2e5-8fb9-4d5f-baf1-202c530f2c34" xsi:nil="true"/>
    <UACurrentWords xmlns="1119c2e5-8fb9-4d5f-baf1-202c530f2c34" xsi:nil="true"/>
    <AssetId xmlns="1119c2e5-8fb9-4d5f-baf1-202c530f2c34">TP102929965</AssetId>
    <TPClientViewer xmlns="1119c2e5-8fb9-4d5f-baf1-202c530f2c34" xsi:nil="true"/>
    <DSATActionTaken xmlns="1119c2e5-8fb9-4d5f-baf1-202c530f2c34" xsi:nil="true"/>
    <APEditor xmlns="1119c2e5-8fb9-4d5f-baf1-202c530f2c34">
      <UserInfo>
        <DisplayName/>
        <AccountId xsi:nil="true"/>
        <AccountType/>
      </UserInfo>
    </APEditor>
    <TPInstallLocation xmlns="1119c2e5-8fb9-4d5f-baf1-202c530f2c34" xsi:nil="true"/>
    <OOCacheId xmlns="1119c2e5-8fb9-4d5f-baf1-202c530f2c34" xsi:nil="true"/>
    <IsDeleted xmlns="1119c2e5-8fb9-4d5f-baf1-202c530f2c34">false</IsDeleted>
    <PublishTargets xmlns="1119c2e5-8fb9-4d5f-baf1-202c530f2c34">OfficeOnlineVNext</PublishTargets>
    <ApprovalLog xmlns="1119c2e5-8fb9-4d5f-baf1-202c530f2c34" xsi:nil="true"/>
    <BugNumber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LastHandOff xmlns="1119c2e5-8fb9-4d5f-baf1-202c530f2c34" xsi:nil="true"/>
    <Milestone xmlns="1119c2e5-8fb9-4d5f-baf1-202c530f2c34" xsi:nil="true"/>
    <OriginalRelease xmlns="1119c2e5-8fb9-4d5f-baf1-202c530f2c34">15</OriginalRelease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UANotes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905F6C-900E-481B-A882-173843411C49}"/>
</file>

<file path=customXml/itemProps2.xml><?xml version="1.0" encoding="utf-8"?>
<ds:datastoreItem xmlns:ds="http://schemas.openxmlformats.org/officeDocument/2006/customXml" ds:itemID="{7BCA15C1-3827-4217-A448-03C920E3BB2F}"/>
</file>

<file path=customXml/itemProps3.xml><?xml version="1.0" encoding="utf-8"?>
<ds:datastoreItem xmlns:ds="http://schemas.openxmlformats.org/officeDocument/2006/customXml" ds:itemID="{F25E1ED9-A64D-4557-A31C-3D71608F2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家計簿</vt:lpstr>
      <vt:lpstr>BudgetYear</vt:lpstr>
      <vt:lpstr>家計簿!Print_Titles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2012-10-01T08:14:30Z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