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9"/>
  <workbookPr filterPrivacy="1" codeName="ThisWorkbook"/>
  <xr:revisionPtr revIDLastSave="0" documentId="13_ncr:1_{B181A7A4-8438-475C-8FBC-B76F8162B5D2}" xr6:coauthVersionLast="43" xr6:coauthVersionMax="43" xr10:uidLastSave="{00000000-0000-0000-0000-000000000000}"/>
  <bookViews>
    <workbookView xWindow="-120" yWindow="-120" windowWidth="28530" windowHeight="16125" xr2:uid="{00000000-000D-0000-FFFF-FFFF00000000}"/>
  </bookViews>
  <sheets>
    <sheet name="Budget matrimonio" sheetId="1" r:id="rId1"/>
    <sheet name="Spese" sheetId="2" r:id="rId2"/>
    <sheet name="Calcoli" sheetId="5" state="hidden" r:id="rId3"/>
  </sheets>
  <definedNames>
    <definedName name="Abbigliamento_Fatto">Spese!$E$20</definedName>
    <definedName name="Abbigliamento_Totale_eff">Abbigliamento[[#Totals],[Effettive]]</definedName>
    <definedName name="Abbigliamento_Totale_sti">Abbigliamento[[#Totals],[Stimate]]</definedName>
    <definedName name="Altre_Spese_Totale_eff">AltreSpese[[#Totals],[Effettive]]</definedName>
    <definedName name="Altre_Spese_Totale_sti">AltreSpese[[#Totals],[Stimate]]</definedName>
    <definedName name="Altro_Fatto">Spese!$E$136</definedName>
    <definedName name="Deco_Fatte">Spese!$E$85</definedName>
    <definedName name="Decorazioni_Totale_eff">Decorazioni[[#Totals],[Effettive]]</definedName>
    <definedName name="Decorazioni_Totale_sti">Decorazioni[[#Totals],[Stimate]]</definedName>
    <definedName name="Fiori_Fatti">Spese!$E$97</definedName>
    <definedName name="Fiori_Totale_eff">Fiori[[#Totals],[Effettive]]</definedName>
    <definedName name="Fiori_Totale_sti">Fiori[[#Totals],[Stimate]]</definedName>
    <definedName name="Fotografia_Fatto">Spese!$E$72</definedName>
    <definedName name="Fotografia_Totale_eff">Fotografia[[#Totals],[Effettive]]</definedName>
    <definedName name="Fotografia_Totale_sti">Fotografia[[#Totals],[Stimate]]</definedName>
    <definedName name="Musica_Fatta">Spese!$E$45</definedName>
    <definedName name="Musica_Intrattenimento_Totale_eff">Musica[[#Totals],[Effettive]]</definedName>
    <definedName name="Musica_Intrattenimento_Totale_sti">Musica[[#Totals],[Stimate]]</definedName>
    <definedName name="Regali_Fatti">Spese!$E$109</definedName>
    <definedName name="Regali_Totale_eff">Regali[[#Totals],[Effettive]]</definedName>
    <definedName name="Regali_Totale_sti">Regali[[#Totals],[Stimate]]</definedName>
    <definedName name="Ricevimentonuziale_Fatto">Spese!$E$36</definedName>
    <definedName name="Ricevimentonuziale_Totale_eff">RicevimentoNuziale[[#Totals],[Effettive]]</definedName>
    <definedName name="Ricevimentonuziale_Totale_sti">RicevimentoNuziale[[#Totals],[Stimate]]</definedName>
    <definedName name="Stampa__Elementidecorativi_Totale_eff">Stampa[[#Totals],[Effettive]]</definedName>
    <definedName name="Stampa__Elementidecorativi_Totale_sti">Stampa[[#Totals],[Stimate]]</definedName>
    <definedName name="Stampa_Fatto">Spese!$E$61</definedName>
    <definedName name="Viaggi_Fatto">Spese!$E$119</definedName>
    <definedName name="Viaggi_Trasporti_Totale_eff">Viaggi[[#Totals],[Effettive]]</definedName>
    <definedName name="Viaggi_Trasporti_Totale_sti">Viaggi[[#Totals],[Stimate]]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2" i="2" s="1"/>
  <c r="E81" i="2"/>
  <c r="C82" i="2"/>
  <c r="C8" i="5" s="1"/>
  <c r="D82" i="2"/>
  <c r="D8" i="5" s="1"/>
  <c r="E90" i="2"/>
  <c r="E91" i="2"/>
  <c r="E92" i="2"/>
  <c r="E93" i="2"/>
  <c r="E94" i="2"/>
  <c r="C95" i="2"/>
  <c r="C9" i="5" s="1"/>
  <c r="D95" i="2"/>
  <c r="D9" i="5" s="1"/>
  <c r="H9" i="5" s="1"/>
  <c r="E102" i="2"/>
  <c r="E103" i="2"/>
  <c r="E104" i="2"/>
  <c r="E105" i="2"/>
  <c r="E106" i="2"/>
  <c r="C107" i="2"/>
  <c r="C10" i="5" s="1"/>
  <c r="D107" i="2"/>
  <c r="D10" i="5" s="1"/>
  <c r="E114" i="2"/>
  <c r="E115" i="2"/>
  <c r="E116" i="2"/>
  <c r="C117" i="2"/>
  <c r="C11" i="5" s="1"/>
  <c r="D117" i="2"/>
  <c r="D11" i="5" s="1"/>
  <c r="E124" i="2"/>
  <c r="E125" i="2"/>
  <c r="E126" i="2"/>
  <c r="E127" i="2"/>
  <c r="E128" i="2"/>
  <c r="E129" i="2"/>
  <c r="E130" i="2"/>
  <c r="E131" i="2"/>
  <c r="E132" i="2"/>
  <c r="E133" i="2"/>
  <c r="C134" i="2"/>
  <c r="C12" i="5" s="1"/>
  <c r="D134" i="2"/>
  <c r="D12" i="5"/>
  <c r="D17" i="1"/>
  <c r="D15" i="1"/>
  <c r="D14" i="1"/>
  <c r="D70" i="2"/>
  <c r="D7" i="5" s="1"/>
  <c r="C70" i="2"/>
  <c r="C7" i="5" s="1"/>
  <c r="D59" i="2"/>
  <c r="D6" i="5" s="1"/>
  <c r="C59" i="2"/>
  <c r="C11" i="1" s="1"/>
  <c r="D43" i="2"/>
  <c r="D10" i="1" s="1"/>
  <c r="C43" i="2"/>
  <c r="C5" i="5" s="1"/>
  <c r="D33" i="2"/>
  <c r="D9" i="1" s="1"/>
  <c r="C33" i="2"/>
  <c r="C9" i="1" s="1"/>
  <c r="D18" i="2"/>
  <c r="C18" i="2"/>
  <c r="C3" i="5" s="1"/>
  <c r="E17" i="2"/>
  <c r="C12" i="1"/>
  <c r="D8" i="1"/>
  <c r="D3" i="5"/>
  <c r="D12" i="1"/>
  <c r="C8" i="1"/>
  <c r="E8" i="1" s="1"/>
  <c r="D4" i="5"/>
  <c r="C10" i="1"/>
  <c r="D11" i="1"/>
  <c r="E69" i="2"/>
  <c r="E68" i="2"/>
  <c r="E67" i="2"/>
  <c r="E66" i="2"/>
  <c r="E58" i="2"/>
  <c r="E57" i="2"/>
  <c r="E56" i="2"/>
  <c r="E55" i="2"/>
  <c r="E54" i="2"/>
  <c r="E53" i="2"/>
  <c r="E52" i="2"/>
  <c r="E51" i="2"/>
  <c r="E50" i="2"/>
  <c r="E42" i="2"/>
  <c r="E41" i="2"/>
  <c r="E32" i="2"/>
  <c r="E31" i="2"/>
  <c r="E30" i="2"/>
  <c r="E29" i="2"/>
  <c r="E28" i="2"/>
  <c r="E27" i="2"/>
  <c r="E26" i="2"/>
  <c r="E25" i="2"/>
  <c r="E33" i="2" s="1"/>
  <c r="E15" i="2"/>
  <c r="E16" i="2"/>
  <c r="E14" i="2"/>
  <c r="E13" i="2"/>
  <c r="E11" i="2"/>
  <c r="E10" i="2"/>
  <c r="E9" i="2"/>
  <c r="E8" i="2"/>
  <c r="E7" i="2"/>
  <c r="E12" i="2"/>
  <c r="E6" i="2"/>
  <c r="E5" i="2"/>
  <c r="B5" i="1"/>
  <c r="D18" i="1"/>
  <c r="C13" i="1" l="1"/>
  <c r="C15" i="1"/>
  <c r="E15" i="1" s="1"/>
  <c r="D16" i="1"/>
  <c r="E117" i="2"/>
  <c r="H8" i="5"/>
  <c r="H11" i="5"/>
  <c r="E12" i="1"/>
  <c r="E11" i="1"/>
  <c r="E18" i="2"/>
  <c r="E43" i="2"/>
  <c r="E59" i="2"/>
  <c r="E70" i="2"/>
  <c r="H7" i="5"/>
  <c r="C14" i="1"/>
  <c r="E14" i="1" s="1"/>
  <c r="C16" i="1"/>
  <c r="E16" i="1" s="1"/>
  <c r="C17" i="1"/>
  <c r="E17" i="1" s="1"/>
  <c r="E18" i="1" s="1"/>
  <c r="H12" i="5"/>
  <c r="E134" i="2"/>
  <c r="E107" i="2"/>
  <c r="E95" i="2"/>
  <c r="C18" i="1"/>
  <c r="E9" i="1"/>
  <c r="H10" i="5"/>
  <c r="E10" i="1"/>
  <c r="C13" i="5"/>
  <c r="D13" i="5"/>
  <c r="D5" i="5"/>
  <c r="H5" i="5" s="1"/>
  <c r="C6" i="5"/>
  <c r="C4" i="5"/>
  <c r="D13" i="1"/>
  <c r="E13" i="1" s="1"/>
  <c r="H3" i="5"/>
  <c r="H4" i="5" l="1"/>
  <c r="F5" i="5"/>
  <c r="E5" i="5" s="1"/>
  <c r="G5" i="5" s="1"/>
  <c r="F12" i="5"/>
  <c r="E12" i="5" s="1"/>
  <c r="F4" i="5"/>
  <c r="E4" i="5" s="1"/>
  <c r="G4" i="5" s="1"/>
  <c r="F10" i="5"/>
  <c r="E10" i="5" s="1"/>
  <c r="F7" i="5"/>
  <c r="E7" i="5" s="1"/>
  <c r="G7" i="5" s="1"/>
  <c r="F8" i="5"/>
  <c r="E8" i="5" s="1"/>
  <c r="F13" i="5"/>
  <c r="F3" i="5"/>
  <c r="E3" i="5" s="1"/>
  <c r="F11" i="5"/>
  <c r="E11" i="5" s="1"/>
  <c r="G11" i="5" s="1"/>
  <c r="F9" i="5"/>
  <c r="E9" i="5" s="1"/>
  <c r="G9" i="5" s="1"/>
  <c r="F6" i="5"/>
  <c r="E6" i="5" s="1"/>
  <c r="G6" i="5" s="1"/>
  <c r="G8" i="5"/>
  <c r="G3" i="5"/>
  <c r="G10" i="5"/>
  <c r="G12" i="5"/>
  <c r="H6" i="5"/>
</calcChain>
</file>

<file path=xl/sharedStrings.xml><?xml version="1.0" encoding="utf-8"?>
<sst xmlns="http://schemas.openxmlformats.org/spreadsheetml/2006/main" count="174" uniqueCount="106">
  <si>
    <t>Data del matrimonio:</t>
  </si>
  <si>
    <t>Categoria</t>
  </si>
  <si>
    <t>Abbigliamento</t>
  </si>
  <si>
    <t>Ricevimento nuziale</t>
  </si>
  <si>
    <t>Musica</t>
  </si>
  <si>
    <t>Stampa</t>
  </si>
  <si>
    <t>Fotografia</t>
  </si>
  <si>
    <t>Decorazioni</t>
  </si>
  <si>
    <t>Fiori</t>
  </si>
  <si>
    <t>Regali</t>
  </si>
  <si>
    <t>Viaggi</t>
  </si>
  <si>
    <t>Altro</t>
  </si>
  <si>
    <t>Totale spese</t>
  </si>
  <si>
    <t>Il grafico che mostra la percentuale delle spese di ogni categoria si trova in questa cella.</t>
  </si>
  <si>
    <t>Stimate</t>
  </si>
  <si>
    <t>Effettive</t>
  </si>
  <si>
    <t>Superiore/inferiore</t>
  </si>
  <si>
    <t>Fatto</t>
  </si>
  <si>
    <t xml:space="preserve"> </t>
  </si>
  <si>
    <t>Anello(i) di fidanzamento</t>
  </si>
  <si>
    <t>Anello sposo 1</t>
  </si>
  <si>
    <t>Abito/smoking sposo 1</t>
  </si>
  <si>
    <t>Velo/accessorio per capelli sposo 1</t>
  </si>
  <si>
    <t>Scarpe sposo 1</t>
  </si>
  <si>
    <t>Gioielli sposo 1</t>
  </si>
  <si>
    <t>Calze sposo 1</t>
  </si>
  <si>
    <t>Anello sposo 2</t>
  </si>
  <si>
    <t>Abito/smoking sposo 2</t>
  </si>
  <si>
    <t>Velo/accessorio per capelli sposo 2</t>
  </si>
  <si>
    <t>Scarpe sposo 2</t>
  </si>
  <si>
    <t>Gioielli sposo 2</t>
  </si>
  <si>
    <t>Calze sposo 2</t>
  </si>
  <si>
    <t>Totale abbigliamento</t>
  </si>
  <si>
    <t>Ricevimento nuziale*</t>
  </si>
  <si>
    <t>Spese sala/hall</t>
  </si>
  <si>
    <t>Tavoli e sedie</t>
  </si>
  <si>
    <t>Cibo</t>
  </si>
  <si>
    <t>Bevande</t>
  </si>
  <si>
    <t>Biancheria da tavola</t>
  </si>
  <si>
    <t>Torta</t>
  </si>
  <si>
    <t>Bomboniere</t>
  </si>
  <si>
    <t>Personale e mance</t>
  </si>
  <si>
    <t>Totale ricevimento nuziale</t>
  </si>
  <si>
    <t>*Intrattenimento e decorazioni esclusi</t>
  </si>
  <si>
    <t>Musica/intrattenimento</t>
  </si>
  <si>
    <t>Musicisti per la cerimonia</t>
  </si>
  <si>
    <t>Gruppo/DJ per il ricevimento</t>
  </si>
  <si>
    <t>Totale musica/intrattenimento</t>
  </si>
  <si>
    <t>Stampa/elementi decorativi</t>
  </si>
  <si>
    <t>Inviti</t>
  </si>
  <si>
    <t>Annunci</t>
  </si>
  <si>
    <t>Biglietti di ringraziamento</t>
  </si>
  <si>
    <t>Elementi decorativi personali</t>
  </si>
  <si>
    <t>Libro degli ospiti</t>
  </si>
  <si>
    <t>Programmi</t>
  </si>
  <si>
    <t>Tovaglioli del ricevimento</t>
  </si>
  <si>
    <t>Fiammiferi</t>
  </si>
  <si>
    <t>Calligrafia</t>
  </si>
  <si>
    <t>Totale stampa/elementi decorativi</t>
  </si>
  <si>
    <t>Formali</t>
  </si>
  <si>
    <t>Stampe aggiuntive</t>
  </si>
  <si>
    <t>Album fotografici</t>
  </si>
  <si>
    <t>Servizi video</t>
  </si>
  <si>
    <t>Totale fotografia</t>
  </si>
  <si>
    <t>Decorazioni*</t>
  </si>
  <si>
    <t>Rivestimenti per sedie</t>
  </si>
  <si>
    <t>Centrotavola</t>
  </si>
  <si>
    <t>Candeline</t>
  </si>
  <si>
    <t>Illuminazione</t>
  </si>
  <si>
    <t>Palloncini</t>
  </si>
  <si>
    <t>Totale decorazioni</t>
  </si>
  <si>
    <t>*Fiori esclusi</t>
  </si>
  <si>
    <t>Bouquet</t>
  </si>
  <si>
    <t>Fiore all'occhiello</t>
  </si>
  <si>
    <t>Corsage</t>
  </si>
  <si>
    <t>Cerimonia</t>
  </si>
  <si>
    <t>Totale fiori</t>
  </si>
  <si>
    <t>Partecipanti</t>
  </si>
  <si>
    <t>Sposo 1</t>
  </si>
  <si>
    <t>Sposo 2</t>
  </si>
  <si>
    <t>Genitori</t>
  </si>
  <si>
    <t>Lettori/altri partecipanti</t>
  </si>
  <si>
    <t>Totale regali</t>
  </si>
  <si>
    <t>Viaggi/trasporti</t>
  </si>
  <si>
    <t>Limousine/tram</t>
  </si>
  <si>
    <t>Parcheggio</t>
  </si>
  <si>
    <t>Taxi</t>
  </si>
  <si>
    <t>Totale viaggi/trasporti</t>
  </si>
  <si>
    <t>Altre spese</t>
  </si>
  <si>
    <t>Officiante</t>
  </si>
  <si>
    <t>Compenso per la chiesa/sede della cerimonia</t>
  </si>
  <si>
    <t>Coordinatore per il matrimonio</t>
  </si>
  <si>
    <t>Cena prenuziale</t>
  </si>
  <si>
    <t>Festa di fidanzamento</t>
  </si>
  <si>
    <t>Feste</t>
  </si>
  <si>
    <t>Appuntamenti dal parrucchiere</t>
  </si>
  <si>
    <t>Feste di addio al celibato/nubilato</t>
  </si>
  <si>
    <t>Aperitivo</t>
  </si>
  <si>
    <t>Camere d'albergo</t>
  </si>
  <si>
    <t>Totale delle altre spese</t>
  </si>
  <si>
    <t>No</t>
  </si>
  <si>
    <t>Sì</t>
  </si>
  <si>
    <t>CATEGORIA</t>
  </si>
  <si>
    <t>Max</t>
  </si>
  <si>
    <t>STIMATE</t>
  </si>
  <si>
    <t>SUPERIORE/INFERIORE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</si>
</sst>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[$-410]d\ mmmm\ yyyy;@"/>
    <numFmt numFmtId="169" formatCode="#,##0.00_ ;\-#,##0.00\ "/>
  </numFmts>
  <fonts count="38" x14ac:knownFonts="1">
    <font>
      <sz val="10"/>
      <name val="Constantia"/>
      <family val="2"/>
      <scheme val="minor"/>
    </font>
    <font>
      <sz val="11"/>
      <color theme="1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sz val="10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sz val="11"/>
      <color theme="0"/>
      <name val="Constant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2" fillId="6" borderId="2" applyNumberFormat="0" applyProtection="0">
      <alignment horizontal="center" vertical="center"/>
    </xf>
    <xf numFmtId="0" fontId="3" fillId="5" borderId="0" applyNumberFormat="0" applyBorder="0" applyProtection="0">
      <alignment vertical="center"/>
    </xf>
    <xf numFmtId="0" fontId="17" fillId="0" borderId="1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4" borderId="0" applyNumberFormat="0" applyAlignment="0" applyProtection="0"/>
    <xf numFmtId="4" fontId="4" fillId="3" borderId="0" applyBorder="0" applyProtection="0">
      <alignment horizontal="right"/>
    </xf>
    <xf numFmtId="0" fontId="8" fillId="0" borderId="0" applyNumberFormat="0" applyFill="0" applyBorder="0" applyProtection="0">
      <alignment vertical="center"/>
    </xf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3" applyNumberFormat="0" applyAlignment="0" applyProtection="0"/>
    <xf numFmtId="0" fontId="32" fillId="12" borderId="4" applyNumberFormat="0" applyAlignment="0" applyProtection="0"/>
    <xf numFmtId="0" fontId="33" fillId="12" borderId="3" applyNumberFormat="0" applyAlignment="0" applyProtection="0"/>
    <xf numFmtId="0" fontId="34" fillId="0" borderId="5" applyNumberFormat="0" applyFill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26" fillId="14" borderId="7" applyNumberFormat="0" applyFont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39" fontId="0" fillId="0" borderId="0" xfId="0" applyNumberFormat="1" applyFont="1" applyAlignme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" fontId="0" fillId="0" borderId="0" xfId="6" applyFont="1" applyFill="1" applyBorder="1" applyAlignment="1">
      <alignment horizontal="right" vertical="center" indent="1"/>
    </xf>
    <xf numFmtId="0" fontId="18" fillId="0" borderId="0" xfId="3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4" fontId="20" fillId="0" borderId="0" xfId="6" applyNumberFormat="1" applyFont="1" applyFill="1" applyBorder="1" applyAlignment="1">
      <alignment horizontal="right" vertical="center" indent="1"/>
    </xf>
    <xf numFmtId="0" fontId="0" fillId="0" borderId="0" xfId="0" applyBorder="1"/>
    <xf numFmtId="0" fontId="15" fillId="0" borderId="0" xfId="1" applyNumberFormat="1" applyFont="1" applyFill="1" applyBorder="1" applyAlignment="1">
      <alignment vertical="center"/>
    </xf>
    <xf numFmtId="0" fontId="9" fillId="0" borderId="0" xfId="0" applyFont="1" applyFill="1" applyAlignment="1"/>
    <xf numFmtId="0" fontId="0" fillId="0" borderId="0" xfId="0" applyNumberFormat="1"/>
    <xf numFmtId="0" fontId="0" fillId="7" borderId="0" xfId="0" applyFill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4" fillId="0" borderId="0" xfId="0" applyNumberFormat="1" applyFont="1" applyAlignment="1">
      <alignment vertical="center"/>
    </xf>
    <xf numFmtId="0" fontId="0" fillId="7" borderId="0" xfId="0" applyFill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21" fillId="0" borderId="0" xfId="1" applyNumberFormat="1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18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NumberFormat="1" applyFont="1" applyFill="1" applyBorder="1" applyAlignment="1">
      <alignment horizontal="left" vertical="center" wrapText="1" indent="1"/>
    </xf>
    <xf numFmtId="0" fontId="16" fillId="0" borderId="0" xfId="4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 inden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right" vertical="center" indent="1"/>
    </xf>
    <xf numFmtId="0" fontId="12" fillId="0" borderId="0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3" fillId="0" borderId="0" xfId="0" applyNumberFormat="1" applyFont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wrapText="1"/>
    </xf>
    <xf numFmtId="0" fontId="6" fillId="2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1" fillId="0" borderId="0" xfId="1" applyNumberFormat="1" applyFont="1" applyFill="1" applyBorder="1">
      <alignment horizontal="center" vertical="center"/>
    </xf>
    <xf numFmtId="4" fontId="0" fillId="0" borderId="0" xfId="0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4" fontId="14" fillId="0" borderId="0" xfId="0" applyNumberFormat="1" applyFont="1" applyAlignment="1">
      <alignment horizontal="right" vertical="center" indent="1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" fontId="14" fillId="0" borderId="0" xfId="0" applyNumberFormat="1" applyFont="1" applyBorder="1" applyAlignment="1">
      <alignment horizontal="right" vertical="center" indent="1"/>
    </xf>
    <xf numFmtId="169" fontId="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9" fillId="0" borderId="0" xfId="0" applyNumberFormat="1" applyFont="1" applyFill="1" applyAlignment="1"/>
    <xf numFmtId="0" fontId="0" fillId="0" borderId="0" xfId="0" applyNumberFormat="1" applyFont="1" applyFill="1"/>
    <xf numFmtId="0" fontId="0" fillId="0" borderId="0" xfId="0" applyNumberFormat="1" applyFont="1" applyFill="1" applyAlignment="1"/>
    <xf numFmtId="0" fontId="0" fillId="0" borderId="0" xfId="0"/>
    <xf numFmtId="0" fontId="24" fillId="0" borderId="2" xfId="0" applyNumberFormat="1" applyFont="1" applyFill="1" applyBorder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/>
    <xf numFmtId="0" fontId="22" fillId="6" borderId="2" xfId="1" applyAlignment="1">
      <alignment horizontal="center" vertical="center"/>
    </xf>
  </cellXfs>
  <cellStyles count="47">
    <cellStyle name="20% - Colore 1" xfId="6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4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7" builtinId="20" customBuiltin="1"/>
    <cellStyle name="Migliaia" xfId="8" builtinId="3" customBuiltin="1"/>
    <cellStyle name="Migliaia [0]" xfId="9" builtinId="6" customBuiltin="1"/>
    <cellStyle name="Neutrale" xfId="16" builtinId="28" customBuiltin="1"/>
    <cellStyle name="Normale" xfId="0" builtinId="0" customBuiltin="1"/>
    <cellStyle name="Nota" xfId="23" builtinId="10" customBuiltin="1"/>
    <cellStyle name="Output" xfId="18" builtinId="21" customBuiltin="1"/>
    <cellStyle name="Percentuale" xfId="12" builtinId="5" customBuiltin="1"/>
    <cellStyle name="Testo avviso" xfId="22" builtinId="11" customBuiltin="1"/>
    <cellStyle name="Testo descrittivo" xfId="4" builtinId="53" customBuiltin="1"/>
    <cellStyle name="Titolo" xfId="7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13" builtinId="19" customBuiltin="1"/>
    <cellStyle name="Totale" xfId="5" builtinId="25" customBuiltin="1"/>
    <cellStyle name="Valore non valido" xfId="15" builtinId="27" customBuiltin="1"/>
    <cellStyle name="Valore valido" xfId="14" builtinId="26" customBuiltin="1"/>
    <cellStyle name="Valuta" xfId="10" builtinId="4" customBuiltin="1"/>
    <cellStyle name="Valuta [0]" xfId="11" builtinId="7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1"/>
        <charset val="238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9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9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9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Budget matrimonio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Calcoli!$D$2</c:f>
              <c:strCache>
                <c:ptCount val="1"/>
                <c:pt idx="0">
                  <c:v>Effettive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Calcoli!$B$3:$B$12</c:f>
              <c:strCache>
                <c:ptCount val="10"/>
                <c:pt idx="0">
                  <c:v>Abbigliamento</c:v>
                </c:pt>
                <c:pt idx="1">
                  <c:v>Ricevimento nuziale</c:v>
                </c:pt>
                <c:pt idx="2">
                  <c:v>Musica</c:v>
                </c:pt>
                <c:pt idx="3">
                  <c:v>Stampa</c:v>
                </c:pt>
                <c:pt idx="4">
                  <c:v>Fotografia</c:v>
                </c:pt>
                <c:pt idx="5">
                  <c:v>Decorazioni</c:v>
                </c:pt>
                <c:pt idx="6">
                  <c:v>Fiori</c:v>
                </c:pt>
                <c:pt idx="7">
                  <c:v>Regali</c:v>
                </c:pt>
                <c:pt idx="8">
                  <c:v>Viaggi</c:v>
                </c:pt>
                <c:pt idx="9">
                  <c:v>Altro</c:v>
                </c:pt>
              </c:strCache>
            </c:strRef>
          </c:cat>
          <c:val>
            <c:numRef>
              <c:f>Calcoli!$D$3:$D$12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Calcoli!$B$3:$B$12</c:f>
              <c:strCache>
                <c:ptCount val="10"/>
                <c:pt idx="0">
                  <c:v>Abbigliamento</c:v>
                </c:pt>
                <c:pt idx="1">
                  <c:v>Ricevimento nuziale</c:v>
                </c:pt>
                <c:pt idx="2">
                  <c:v>Musica</c:v>
                </c:pt>
                <c:pt idx="3">
                  <c:v>Stampa</c:v>
                </c:pt>
                <c:pt idx="4">
                  <c:v>Fotografia</c:v>
                </c:pt>
                <c:pt idx="5">
                  <c:v>Decorazioni</c:v>
                </c:pt>
                <c:pt idx="6">
                  <c:v>Fiori</c:v>
                </c:pt>
                <c:pt idx="7">
                  <c:v>Regali</c:v>
                </c:pt>
                <c:pt idx="8">
                  <c:v>Viaggi</c:v>
                </c:pt>
                <c:pt idx="9">
                  <c:v>Altro</c:v>
                </c:pt>
              </c:strCache>
            </c:strRef>
          </c:cat>
          <c:val>
            <c:numRef>
              <c:f>Calcoli!$E$3:$E$12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Stimate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Calcoli!$B$3:$B$12</c:f>
              <c:strCache>
                <c:ptCount val="10"/>
                <c:pt idx="0">
                  <c:v>Abbigliamento</c:v>
                </c:pt>
                <c:pt idx="1">
                  <c:v>Ricevimento nuziale</c:v>
                </c:pt>
                <c:pt idx="2">
                  <c:v>Musica</c:v>
                </c:pt>
                <c:pt idx="3">
                  <c:v>Stampa</c:v>
                </c:pt>
                <c:pt idx="4">
                  <c:v>Fotografia</c:v>
                </c:pt>
                <c:pt idx="5">
                  <c:v>Decorazioni</c:v>
                </c:pt>
                <c:pt idx="6">
                  <c:v>Fiori</c:v>
                </c:pt>
                <c:pt idx="7">
                  <c:v>Regali</c:v>
                </c:pt>
                <c:pt idx="8">
                  <c:v>Viaggi</c:v>
                </c:pt>
                <c:pt idx="9">
                  <c:v>Altro</c:v>
                </c:pt>
              </c:strCache>
            </c:strRef>
          </c:cat>
          <c:val>
            <c:numRef>
              <c:f>Calcoli!$F$3:$F$12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Calcoli!$B$3:$B$12</c:f>
              <c:strCache>
                <c:ptCount val="10"/>
                <c:pt idx="0">
                  <c:v>Abbigliamento</c:v>
                </c:pt>
                <c:pt idx="1">
                  <c:v>Ricevimento nuziale</c:v>
                </c:pt>
                <c:pt idx="2">
                  <c:v>Musica</c:v>
                </c:pt>
                <c:pt idx="3">
                  <c:v>Stampa</c:v>
                </c:pt>
                <c:pt idx="4">
                  <c:v>Fotografia</c:v>
                </c:pt>
                <c:pt idx="5">
                  <c:v>Decorazioni</c:v>
                </c:pt>
                <c:pt idx="6">
                  <c:v>Fiori</c:v>
                </c:pt>
                <c:pt idx="7">
                  <c:v>Regali</c:v>
                </c:pt>
                <c:pt idx="8">
                  <c:v>Viaggi</c:v>
                </c:pt>
                <c:pt idx="9">
                  <c:v>Altro</c:v>
                </c:pt>
              </c:strCache>
            </c:strRef>
          </c:cat>
          <c:val>
            <c:numRef>
              <c:f>Calcoli!$G$3:$G$12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endParaRPr lang="it-IT"/>
          </a:p>
        </c:txPr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"/>
                <a:cs typeface=""/>
              </a:defRPr>
            </a:pPr>
            <a:endParaRPr lang="it-IT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22475238499379194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1885</xdr:rowOff>
    </xdr:to>
    <xdr:pic>
      <xdr:nvPicPr>
        <xdr:cNvPr id="9" name="Immagine 8" descr="Banner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14300"/>
          <a:ext cx="6362700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CasellaDiTesto 4" descr="Titolo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364062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it" sz="3200" b="1" i="0">
              <a:solidFill>
                <a:schemeClr val="bg1"/>
              </a:solidFill>
              <a:latin typeface="Constantia" panose="02030602050306030303" pitchFamily="18" charset="0"/>
            </a:rPr>
            <a:t>Riepilogo budget matrimonio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Grafico 6" descr="grafico budget matrimonio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RiepilogoBudget" displayName="RiepilogoBudget" ref="B7:F18" totalsRowCount="1" headerRowDxfId="116">
  <tableColumns count="5">
    <tableColumn id="1" xr3:uid="{00000000-0010-0000-0000-000001000000}" name="Categoria" totalsRowLabel="Totale spese" dataDxfId="115" totalsRowDxfId="114"/>
    <tableColumn id="2" xr3:uid="{00000000-0010-0000-0000-000002000000}" name="Stimate" totalsRowFunction="sum" totalsRowDxfId="113"/>
    <tableColumn id="3" xr3:uid="{00000000-0010-0000-0000-000003000000}" name="Effettive" totalsRowFunction="sum" totalsRowDxfId="112"/>
    <tableColumn id="4" xr3:uid="{00000000-0010-0000-0000-000004000000}" name="Superiore/inferiore" totalsRowFunction="sum" totalsRowDxfId="111">
      <calculatedColumnFormula>RiepilogoBudget[[#This Row],[Stimate]]-RiepilogoBudget[[#This Row],[Effettive]]</calculatedColumnFormula>
    </tableColumn>
    <tableColumn id="5" xr3:uid="{00000000-0010-0000-0000-000005000000}" name="Fatto" dataDxfId="110" totalsRowDxfId="109">
      <calculatedColumnFormula>Ricevimentonuziale_Fatto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Categoria, costi stimati ed effettivi e importi superiori/inferiori con grafico a barre si aggiornano automaticamente in questa tabella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Viaggi" displayName="Viaggi" ref="B113:E117" totalsRowCount="1" headerRowDxfId="21" dataDxfId="20" totalsRowDxfId="19">
  <autoFilter ref="B113:E116" xr:uid="{00000000-0009-0000-0100-000014000000}"/>
  <tableColumns count="4">
    <tableColumn id="1" xr3:uid="{00000000-0010-0000-0900-000001000000}" name="Categoria" totalsRowLabel="Totale viaggi/trasporti" dataDxfId="18" totalsRowDxfId="17"/>
    <tableColumn id="2" xr3:uid="{00000000-0010-0000-0900-000002000000}" name="Stimate" totalsRowFunction="sum" dataDxfId="16" totalsRowDxfId="15"/>
    <tableColumn id="3" xr3:uid="{00000000-0010-0000-0900-000003000000}" name="Effettive" totalsRowFunction="sum" dataDxfId="14" totalsRowDxfId="13"/>
    <tableColumn id="4" xr3:uid="{00000000-0010-0000-0900-000004000000}" name="Superiore/inferiore" totalsRowFunction="sum" dataDxfId="12" totalsRowDxfId="11">
      <calculatedColumnFormula>Spese!$C114-Spese!$D114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viaggi e trasporti in questa tabella. Gli importi superiori/inferiori e il totale vengono calcolati automaticamente e la relativa icona viene aggiornat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AltreSpese" displayName="AltreSpese" ref="B123:E134" totalsRowCount="1" headerRowDxfId="10" dataDxfId="9" totalsRowDxfId="8">
  <autoFilter ref="B123:E133" xr:uid="{00000000-0009-0000-0100-000015000000}"/>
  <tableColumns count="4">
    <tableColumn id="1" xr3:uid="{00000000-0010-0000-0A00-000001000000}" name="Categoria" totalsRowLabel="Totale delle altre spese" dataDxfId="7" totalsRowDxfId="6"/>
    <tableColumn id="2" xr3:uid="{00000000-0010-0000-0A00-000002000000}" name="Stimate" totalsRowFunction="sum" dataDxfId="5" totalsRowDxfId="4"/>
    <tableColumn id="3" xr3:uid="{00000000-0010-0000-0A00-000003000000}" name="Effettive" totalsRowFunction="sum" dataDxfId="3" totalsRowDxfId="2"/>
    <tableColumn id="4" xr3:uid="{00000000-0010-0000-0A00-000004000000}" name="Superiore/inferiore" totalsRowFunction="sum" dataDxfId="1" totalsRowDxfId="0">
      <calculatedColumnFormula>Spese!$C124-Spese!$D124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altre spese stimate ed effettive in questa tabella. Gli importi superiori/inferiori e il totale vengono calcolati automaticamente e la relativa icona viene aggiornat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Abbigliamento" displayName="Abbigliamento" ref="B4:E18" totalsRowCount="1">
  <autoFilter ref="B4:E17" xr:uid="{00000000-0009-0000-0100-00000C000000}"/>
  <tableColumns count="4">
    <tableColumn id="1" xr3:uid="{00000000-0010-0000-0100-000001000000}" name="Categoria" totalsRowLabel="Totale abbigliamento" dataDxfId="106" totalsRowDxfId="105"/>
    <tableColumn id="2" xr3:uid="{00000000-0010-0000-0100-000002000000}" name="Stimate" totalsRowFunction="sum" dataDxfId="104" totalsRowDxfId="103"/>
    <tableColumn id="3" xr3:uid="{00000000-0010-0000-0100-000003000000}" name="Effettive" totalsRowFunction="sum" dataDxfId="102" totalsRowDxfId="101"/>
    <tableColumn id="4" xr3:uid="{00000000-0010-0000-0100-000004000000}" name="Superiore/inferiore" totalsRowFunction="sum" dataDxfId="100" totalsRowDxfId="99">
      <calculatedColumnFormula>Spese!$C5-Spese!$D5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l'abbigliamento in questa tabella. Gli importi superiori/inferiori e il totale vengono calcolati automaticamente e la relativa icona viene aggiornat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icevimentoNuziale" displayName="RicevimentoNuziale" ref="B24:E33" totalsRowCount="1" headerRowDxfId="98" dataDxfId="97" totalsRowDxfId="96">
  <autoFilter ref="B24:E32" xr:uid="{00000000-0009-0000-0100-00000D000000}"/>
  <tableColumns count="4">
    <tableColumn id="1" xr3:uid="{00000000-0010-0000-0200-000001000000}" name="Categoria" totalsRowLabel="Totale ricevimento nuziale" dataDxfId="95" totalsRowDxfId="94"/>
    <tableColumn id="2" xr3:uid="{00000000-0010-0000-0200-000002000000}" name="Stimate" totalsRowFunction="sum" dataDxfId="93" totalsRowDxfId="92"/>
    <tableColumn id="3" xr3:uid="{00000000-0010-0000-0200-000003000000}" name="Effettive" totalsRowFunction="sum" dataDxfId="91" totalsRowDxfId="90"/>
    <tableColumn id="4" xr3:uid="{00000000-0010-0000-0200-000004000000}" name="Superiore/inferiore" totalsRowFunction="sum" dataDxfId="89" totalsRowDxfId="88">
      <calculatedColumnFormula>Spese!$C25-Spese!$D25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il ricevimento nuziale, intrattenimento e decorazioni esclusi, in questa tabella. Gli importi superiori/inferiori e il totale vengono calcolati automaticamente e la relativa icona viene aggiornat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sica" displayName="Musica" ref="B40:E43" totalsRowCount="1" headerRowDxfId="87" dataDxfId="86" totalsRowDxfId="85">
  <autoFilter ref="B40:E42" xr:uid="{00000000-0009-0000-0100-00000E000000}"/>
  <tableColumns count="4">
    <tableColumn id="1" xr3:uid="{00000000-0010-0000-0300-000001000000}" name="Categoria" totalsRowLabel="Totale musica/intrattenimento" dataDxfId="84" totalsRowDxfId="83"/>
    <tableColumn id="2" xr3:uid="{00000000-0010-0000-0300-000002000000}" name="Stimate" totalsRowFunction="sum" dataDxfId="82" totalsRowDxfId="81"/>
    <tableColumn id="3" xr3:uid="{00000000-0010-0000-0300-000003000000}" name="Effettive" totalsRowFunction="sum" dataDxfId="80" totalsRowDxfId="79"/>
    <tableColumn id="4" xr3:uid="{00000000-0010-0000-0300-000004000000}" name="Superiore/inferiore" totalsRowFunction="sum" dataDxfId="78" totalsRowDxfId="77">
      <calculatedColumnFormula>Spese!$C41-Spese!$D41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musica e intrattenimento in questa tabella. Gli importi superiori/inferiori e il totale vengono calcolati automaticamente e la relativa icona viene aggiornat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Stampa" displayName="Stampa" ref="B49:E59" totalsRowCount="1" headerRowDxfId="76" dataDxfId="75" totalsRowDxfId="74">
  <autoFilter ref="B49:E58" xr:uid="{00000000-0009-0000-0100-00000F000000}"/>
  <tableColumns count="4">
    <tableColumn id="1" xr3:uid="{00000000-0010-0000-0400-000001000000}" name="Categoria" totalsRowLabel="Totale stampa/elementi decorativi" dataDxfId="73" totalsRowDxfId="72"/>
    <tableColumn id="2" xr3:uid="{00000000-0010-0000-0400-000002000000}" name="Stimate" totalsRowFunction="sum" dataDxfId="71" totalsRowDxfId="70"/>
    <tableColumn id="3" xr3:uid="{00000000-0010-0000-0400-000003000000}" name="Effettive" totalsRowFunction="sum" dataDxfId="69" totalsRowDxfId="68"/>
    <tableColumn id="4" xr3:uid="{00000000-0010-0000-0400-000004000000}" name="Superiore/inferiore" totalsRowFunction="sum" dataDxfId="67" totalsRowDxfId="66">
      <calculatedColumnFormula>Spese!$C50-Spese!$D50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stampa ed elementi decorativi in questa tabella. Gli importi superiori/inferiori e il totale vengono calcolati automaticamente e la relativa icona viene aggiornat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ia" displayName="Fotografia" ref="B65:E70" totalsRowCount="1" headerRowDxfId="65" dataDxfId="64" totalsRowDxfId="63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ia" totalsRowLabel="Totale fotografia" dataDxfId="62" totalsRowDxfId="61"/>
    <tableColumn id="2" xr3:uid="{00000000-0010-0000-0500-000002000000}" name="Stimate" totalsRowFunction="sum" dataDxfId="60" totalsRowDxfId="59"/>
    <tableColumn id="3" xr3:uid="{00000000-0010-0000-0500-000003000000}" name="Effettive" totalsRowFunction="sum" dataDxfId="58" totalsRowDxfId="57"/>
    <tableColumn id="4" xr3:uid="{00000000-0010-0000-0500-000004000000}" name="Superiore/inferiore" totalsRowFunction="sum" dataDxfId="56" totalsRowDxfId="55">
      <calculatedColumnFormula>Spese!$C66-Spese!$D66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la fotografia in questa tabella. Gli importi superiori/inferiori e il totale vengono calcolati automaticamente e la relativa icona viene aggiornat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zioni" displayName="Decorazioni" ref="B76:E82" totalsRowCount="1" headerRowDxfId="54" dataDxfId="53" totalsRowDxfId="52">
  <autoFilter ref="B76:E81" xr:uid="{00000000-0009-0000-0100-000011000000}"/>
  <tableColumns count="4">
    <tableColumn id="1" xr3:uid="{00000000-0010-0000-0600-000001000000}" name="Categoria" totalsRowLabel="Totale decorazioni" dataDxfId="51" totalsRowDxfId="50"/>
    <tableColumn id="2" xr3:uid="{00000000-0010-0000-0600-000002000000}" name="Stimate" totalsRowFunction="sum" dataDxfId="49" totalsRowDxfId="48"/>
    <tableColumn id="3" xr3:uid="{00000000-0010-0000-0600-000003000000}" name="Effettive" totalsRowFunction="sum" dataDxfId="47" totalsRowDxfId="46"/>
    <tableColumn id="4" xr3:uid="{00000000-0010-0000-0600-000004000000}" name="Superiore/inferiore" totalsRowFunction="sum" dataDxfId="45" totalsRowDxfId="44">
      <calculatedColumnFormula>Spese!$C77-Spese!$D77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le decorazioni, fiori esclusi, in questa tabella. Gli importi superiori/inferiori e il totale vengono calcolati automaticamente e la relativa icona viene aggiornata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iori" displayName="Fiori" ref="B89:E95" totalsRowCount="1" headerRowDxfId="43" dataDxfId="42" totalsRowDxfId="41">
  <autoFilter ref="B89:E94" xr:uid="{00000000-0009-0000-0100-000012000000}"/>
  <tableColumns count="4">
    <tableColumn id="1" xr3:uid="{00000000-0010-0000-0700-000001000000}" name="Categoria" totalsRowLabel="Totale fiori" dataDxfId="40" totalsRowDxfId="39"/>
    <tableColumn id="2" xr3:uid="{00000000-0010-0000-0700-000002000000}" name="Stimate" totalsRowFunction="sum" dataDxfId="38" totalsRowDxfId="37"/>
    <tableColumn id="3" xr3:uid="{00000000-0010-0000-0700-000003000000}" name="Effettive" totalsRowFunction="sum" dataDxfId="36" totalsRowDxfId="35"/>
    <tableColumn id="4" xr3:uid="{00000000-0010-0000-0700-000004000000}" name="Superiore/inferiore" totalsRowFunction="sum" dataDxfId="34" totalsRowDxfId="33">
      <calculatedColumnFormula>Spese!$C90-Spese!$D90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i fiori in questa tabella. Gli importi superiori/inferiori e il totale vengono calcolati automaticamente e la relativa icona viene aggiornat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Regali" displayName="Regali" ref="B101:E107" totalsRowCount="1" headerRowDxfId="32" dataDxfId="31" totalsRowDxfId="30">
  <autoFilter ref="B101:E106" xr:uid="{00000000-0009-0000-0100-000013000000}"/>
  <tableColumns count="4">
    <tableColumn id="1" xr3:uid="{00000000-0010-0000-0800-000001000000}" name="Categoria" totalsRowLabel="Totale regali" dataDxfId="29" totalsRowDxfId="28"/>
    <tableColumn id="2" xr3:uid="{00000000-0010-0000-0800-000002000000}" name="Stimate" totalsRowFunction="sum" dataDxfId="27" totalsRowDxfId="26"/>
    <tableColumn id="3" xr3:uid="{00000000-0010-0000-0800-000003000000}" name="Effettive" totalsRowFunction="sum" dataDxfId="25" totalsRowDxfId="24"/>
    <tableColumn id="4" xr3:uid="{00000000-0010-0000-0800-000004000000}" name="Superiore/inferiore" totalsRowFunction="sum" dataDxfId="23" totalsRowDxfId="22">
      <calculatedColumnFormula>Spese!$C102-Spese!$D102</calculatedColumnFormula>
    </tableColumn>
  </tableColumns>
  <tableStyleInfo name="Budget matrimonio" showFirstColumn="1" showLastColumn="0" showRowStripes="1" showColumnStripes="0"/>
  <extLst>
    <ext xmlns:x14="http://schemas.microsoft.com/office/spreadsheetml/2009/9/main" uri="{504A1905-F514-4f6f-8877-14C23A59335A}">
      <x14:table altTextSummary="Immettere la voce per categoria e costi stimati ed effettivi per i regali in questa tabella. Gli importi superiori/inferiori e il totale vengono calcolati automaticamente e la relativa icona viene aggiornata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I61"/>
  <sheetViews>
    <sheetView showGridLines="0" showRowColHeaders="0" tabSelected="1" zoomScaleNormal="100" zoomScaleSheetLayoutView="50" workbookViewId="0"/>
  </sheetViews>
  <sheetFormatPr defaultColWidth="9.140625" defaultRowHeight="12.75" x14ac:dyDescent="0.2"/>
  <cols>
    <col min="1" max="1" width="1.7109375" style="7" customWidth="1"/>
    <col min="2" max="2" width="26.7109375" style="1" customWidth="1"/>
    <col min="3" max="5" width="19.7109375" style="4" customWidth="1"/>
    <col min="6" max="6" width="9.5703125" style="1" customWidth="1"/>
    <col min="7" max="7" width="1.7109375" style="1" customWidth="1"/>
    <col min="8" max="16384" width="9.140625" style="1"/>
  </cols>
  <sheetData>
    <row r="1" spans="1:7" ht="9" customHeight="1" x14ac:dyDescent="0.2">
      <c r="A1" s="39"/>
      <c r="B1" s="55"/>
      <c r="C1" s="56"/>
      <c r="D1" s="56"/>
      <c r="E1" s="56"/>
      <c r="F1" s="55"/>
      <c r="G1" s="1" t="s">
        <v>18</v>
      </c>
    </row>
    <row r="2" spans="1:7" ht="108.75" customHeight="1" x14ac:dyDescent="0.2">
      <c r="A2" s="54"/>
      <c r="B2" s="55"/>
      <c r="C2" s="56"/>
      <c r="D2" s="56"/>
      <c r="E2" s="56"/>
      <c r="F2" s="55"/>
    </row>
    <row r="3" spans="1:7" ht="8.25" customHeight="1" x14ac:dyDescent="0.2">
      <c r="A3" s="54"/>
      <c r="B3" s="55"/>
      <c r="C3" s="56"/>
      <c r="D3" s="56"/>
      <c r="E3" s="56"/>
      <c r="F3" s="55"/>
    </row>
    <row r="4" spans="1:7" s="3" customFormat="1" ht="21" customHeight="1" x14ac:dyDescent="0.2">
      <c r="B4" s="61" t="s">
        <v>0</v>
      </c>
      <c r="C4" s="61"/>
      <c r="D4" s="61"/>
      <c r="E4" s="61"/>
      <c r="F4" s="61"/>
    </row>
    <row r="5" spans="1:7" s="3" customFormat="1" ht="23.25" customHeight="1" x14ac:dyDescent="0.2">
      <c r="A5" s="18"/>
      <c r="B5" s="62">
        <f ca="1">TODAY()+365</f>
        <v>44010</v>
      </c>
      <c r="C5" s="62"/>
      <c r="D5" s="62"/>
      <c r="E5" s="62"/>
      <c r="F5" s="62"/>
    </row>
    <row r="6" spans="1:7" s="2" customFormat="1" ht="15.75" customHeight="1" x14ac:dyDescent="0.2">
      <c r="A6" s="6"/>
      <c r="B6" s="60"/>
      <c r="C6" s="60"/>
      <c r="D6" s="60"/>
      <c r="E6" s="60"/>
    </row>
    <row r="7" spans="1:7" s="2" customFormat="1" ht="20.100000000000001" customHeight="1" x14ac:dyDescent="0.2">
      <c r="A7" s="5"/>
      <c r="B7" s="23" t="s">
        <v>1</v>
      </c>
      <c r="C7" s="45" t="s">
        <v>14</v>
      </c>
      <c r="D7" s="45" t="s">
        <v>15</v>
      </c>
      <c r="E7" s="45" t="s">
        <v>16</v>
      </c>
      <c r="F7" s="45" t="s">
        <v>17</v>
      </c>
    </row>
    <row r="8" spans="1:7" s="2" customFormat="1" ht="20.100000000000001" customHeight="1" x14ac:dyDescent="0.2">
      <c r="A8" s="6"/>
      <c r="B8" s="24" t="s">
        <v>2</v>
      </c>
      <c r="C8" s="8">
        <f>Abbigliamento_Totale_sti</f>
        <v>9490</v>
      </c>
      <c r="D8" s="8">
        <f>Abbigliamento_Totale_eff</f>
        <v>9770</v>
      </c>
      <c r="E8" s="8">
        <f>RiepilogoBudget[[#This Row],[Stimate]]-RiepilogoBudget[[#This Row],[Effettive]]</f>
        <v>-280</v>
      </c>
      <c r="F8" s="17" t="str">
        <f>Abbigliamento_Fatto</f>
        <v>No</v>
      </c>
    </row>
    <row r="9" spans="1:7" ht="20.100000000000001" customHeight="1" x14ac:dyDescent="0.2">
      <c r="B9" s="24" t="s">
        <v>3</v>
      </c>
      <c r="C9" s="8">
        <f>Ricevimentonuziale_Totale_sti</f>
        <v>1050</v>
      </c>
      <c r="D9" s="8">
        <f>Ricevimentonuziale_Totale_eff</f>
        <v>928</v>
      </c>
      <c r="E9" s="8">
        <f>RiepilogoBudget[[#This Row],[Stimate]]-RiepilogoBudget[[#This Row],[Effettive]]</f>
        <v>122</v>
      </c>
      <c r="F9" s="17" t="str">
        <f>Ricevimentonuziale_Fatto</f>
        <v>Sì</v>
      </c>
    </row>
    <row r="10" spans="1:7" ht="20.100000000000001" customHeight="1" x14ac:dyDescent="0.2">
      <c r="B10" s="24" t="s">
        <v>4</v>
      </c>
      <c r="C10" s="8">
        <f>Musica_Intrattenimento_Totale_sti</f>
        <v>600</v>
      </c>
      <c r="D10" s="8">
        <f>Musica_Intrattenimento_Totale_eff</f>
        <v>500</v>
      </c>
      <c r="E10" s="8">
        <f>RiepilogoBudget[[#This Row],[Stimate]]-RiepilogoBudget[[#This Row],[Effettive]]</f>
        <v>100</v>
      </c>
      <c r="F10" s="17" t="str">
        <f>Musica_Fatta</f>
        <v>Sì</v>
      </c>
    </row>
    <row r="11" spans="1:7" ht="20.100000000000001" customHeight="1" x14ac:dyDescent="0.2">
      <c r="B11" s="24" t="s">
        <v>5</v>
      </c>
      <c r="C11" s="8">
        <f>Stampa__Elementidecorativi_Totale_sti</f>
        <v>935</v>
      </c>
      <c r="D11" s="8">
        <f>Stampa__Elementidecorativi_Totale_eff</f>
        <v>870</v>
      </c>
      <c r="E11" s="8">
        <f>RiepilogoBudget[[#This Row],[Stimate]]-RiepilogoBudget[[#This Row],[Effettive]]</f>
        <v>65</v>
      </c>
      <c r="F11" s="17" t="str">
        <f>Stampa_Fatto</f>
        <v>No</v>
      </c>
    </row>
    <row r="12" spans="1:7" ht="20.100000000000001" customHeight="1" x14ac:dyDescent="0.2">
      <c r="B12" s="24" t="s">
        <v>6</v>
      </c>
      <c r="C12" s="8">
        <f>Fotografia_Totale_sti</f>
        <v>1625</v>
      </c>
      <c r="D12" s="8">
        <f>Fotografia_Totale_eff</f>
        <v>1575</v>
      </c>
      <c r="E12" s="8">
        <f>RiepilogoBudget[[#This Row],[Stimate]]-RiepilogoBudget[[#This Row],[Effettive]]</f>
        <v>50</v>
      </c>
      <c r="F12" s="17" t="str">
        <f>Fotografia_Fatto</f>
        <v>No</v>
      </c>
    </row>
    <row r="13" spans="1:7" ht="20.100000000000001" customHeight="1" x14ac:dyDescent="0.2">
      <c r="B13" s="24" t="s">
        <v>7</v>
      </c>
      <c r="C13" s="8">
        <f>Decorazioni_Totale_sti</f>
        <v>700</v>
      </c>
      <c r="D13" s="8">
        <f>Decorazioni_Totale_eff</f>
        <v>720</v>
      </c>
      <c r="E13" s="8">
        <f>RiepilogoBudget[[#This Row],[Stimate]]-RiepilogoBudget[[#This Row],[Effettive]]</f>
        <v>-20</v>
      </c>
      <c r="F13" s="17" t="str">
        <f>Deco_Fatte</f>
        <v>Sì</v>
      </c>
    </row>
    <row r="14" spans="1:7" ht="20.100000000000001" customHeight="1" x14ac:dyDescent="0.2">
      <c r="B14" s="24" t="s">
        <v>8</v>
      </c>
      <c r="C14" s="8">
        <f>Fiori_Totale_sti</f>
        <v>900</v>
      </c>
      <c r="D14" s="8">
        <f>Fiori_Totale_eff</f>
        <v>850</v>
      </c>
      <c r="E14" s="8">
        <f>RiepilogoBudget[[#This Row],[Stimate]]-RiepilogoBudget[[#This Row],[Effettive]]</f>
        <v>50</v>
      </c>
      <c r="F14" s="17" t="str">
        <f>Fiori_Fatti</f>
        <v>No</v>
      </c>
    </row>
    <row r="15" spans="1:7" ht="20.100000000000001" customHeight="1" x14ac:dyDescent="0.2">
      <c r="B15" s="24" t="s">
        <v>9</v>
      </c>
      <c r="C15" s="8">
        <f>Regali_Totale_sti</f>
        <v>1345</v>
      </c>
      <c r="D15" s="8">
        <f>Regali_Totale_eff</f>
        <v>1075</v>
      </c>
      <c r="E15" s="8">
        <f>RiepilogoBudget[[#This Row],[Stimate]]-RiepilogoBudget[[#This Row],[Effettive]]</f>
        <v>270</v>
      </c>
      <c r="F15" s="17" t="str">
        <f>Regali_Fatti</f>
        <v>No</v>
      </c>
    </row>
    <row r="16" spans="1:7" ht="20.100000000000001" customHeight="1" x14ac:dyDescent="0.2">
      <c r="B16" s="24" t="s">
        <v>10</v>
      </c>
      <c r="C16" s="8">
        <f>Viaggi_Trasporti_Totale_sti</f>
        <v>100</v>
      </c>
      <c r="D16" s="8">
        <f>Viaggi_Trasporti_Totale_eff</f>
        <v>165</v>
      </c>
      <c r="E16" s="8">
        <f>RiepilogoBudget[[#This Row],[Stimate]]-RiepilogoBudget[[#This Row],[Effettive]]</f>
        <v>-65</v>
      </c>
      <c r="F16" s="17" t="str">
        <f>Viaggi_Fatto</f>
        <v>Sì</v>
      </c>
    </row>
    <row r="17" spans="1:6" ht="20.100000000000001" customHeight="1" x14ac:dyDescent="0.2">
      <c r="B17" s="24" t="s">
        <v>11</v>
      </c>
      <c r="C17" s="8">
        <f>Altre_Spese_Totale_sti</f>
        <v>885</v>
      </c>
      <c r="D17" s="8">
        <f>Altre_Spese_Totale_eff</f>
        <v>1021</v>
      </c>
      <c r="E17" s="8">
        <f>RiepilogoBudget[[#This Row],[Stimate]]-RiepilogoBudget[[#This Row],[Effettive]]</f>
        <v>-136</v>
      </c>
      <c r="F17" s="17" t="str">
        <f>Altro_Fatto</f>
        <v>No</v>
      </c>
    </row>
    <row r="18" spans="1:6" ht="20.100000000000001" customHeight="1" x14ac:dyDescent="0.2">
      <c r="B18" s="24" t="s">
        <v>12</v>
      </c>
      <c r="C18" s="53">
        <f>SUBTOTAL(109,RiepilogoBudget[Stimate])</f>
        <v>17630</v>
      </c>
      <c r="D18" s="53">
        <f>SUBTOTAL(109,RiepilogoBudget[Effettive])</f>
        <v>17474</v>
      </c>
      <c r="E18" s="53">
        <f>SUBTOTAL(109,RiepilogoBudget[Superiore/inferiore])</f>
        <v>156</v>
      </c>
      <c r="F18" s="16"/>
    </row>
    <row r="19" spans="1:6" ht="15" customHeight="1" x14ac:dyDescent="0.2">
      <c r="B19" s="63" t="s">
        <v>13</v>
      </c>
      <c r="C19" s="63"/>
      <c r="D19" s="63"/>
      <c r="E19" s="63"/>
      <c r="F19" s="63"/>
    </row>
    <row r="20" spans="1:6" ht="15" customHeight="1" x14ac:dyDescent="0.2">
      <c r="A20" s="5"/>
      <c r="B20" s="63"/>
      <c r="C20" s="63"/>
      <c r="D20" s="63"/>
      <c r="E20" s="63"/>
      <c r="F20" s="63"/>
    </row>
    <row r="21" spans="1:6" ht="15" customHeight="1" x14ac:dyDescent="0.2">
      <c r="B21" s="63"/>
      <c r="C21" s="63"/>
      <c r="D21" s="63"/>
      <c r="E21" s="63"/>
      <c r="F21" s="63"/>
    </row>
    <row r="22" spans="1:6" ht="15" customHeight="1" x14ac:dyDescent="0.2">
      <c r="B22" s="63"/>
      <c r="C22" s="63"/>
      <c r="D22" s="63"/>
      <c r="E22" s="63"/>
      <c r="F22" s="63"/>
    </row>
    <row r="23" spans="1:6" ht="15" customHeight="1" x14ac:dyDescent="0.2">
      <c r="B23" s="63"/>
      <c r="C23" s="63"/>
      <c r="D23" s="63"/>
      <c r="E23" s="63"/>
      <c r="F23" s="63"/>
    </row>
    <row r="24" spans="1:6" ht="15" customHeight="1" x14ac:dyDescent="0.2">
      <c r="B24" s="63"/>
      <c r="C24" s="63"/>
      <c r="D24" s="63"/>
      <c r="E24" s="63"/>
      <c r="F24" s="63"/>
    </row>
    <row r="25" spans="1:6" ht="15" customHeight="1" x14ac:dyDescent="0.2">
      <c r="B25" s="63"/>
      <c r="C25" s="63"/>
      <c r="D25" s="63"/>
      <c r="E25" s="63"/>
      <c r="F25" s="63"/>
    </row>
    <row r="26" spans="1:6" ht="15" customHeight="1" x14ac:dyDescent="0.2">
      <c r="B26" s="63"/>
      <c r="C26" s="63"/>
      <c r="D26" s="63"/>
      <c r="E26" s="63"/>
      <c r="F26" s="63"/>
    </row>
    <row r="27" spans="1:6" ht="15" customHeight="1" x14ac:dyDescent="0.2">
      <c r="B27" s="63"/>
      <c r="C27" s="63"/>
      <c r="D27" s="63"/>
      <c r="E27" s="63"/>
      <c r="F27" s="63"/>
    </row>
    <row r="28" spans="1:6" ht="15" customHeight="1" x14ac:dyDescent="0.2">
      <c r="B28" s="63"/>
      <c r="C28" s="63"/>
      <c r="D28" s="63"/>
      <c r="E28" s="63"/>
      <c r="F28" s="63"/>
    </row>
    <row r="29" spans="1:6" ht="15" customHeight="1" x14ac:dyDescent="0.2">
      <c r="B29" s="63"/>
      <c r="C29" s="63"/>
      <c r="D29" s="63"/>
      <c r="E29" s="63"/>
      <c r="F29" s="63"/>
    </row>
    <row r="30" spans="1:6" ht="15" customHeight="1" x14ac:dyDescent="0.2">
      <c r="B30" s="63"/>
      <c r="C30" s="63"/>
      <c r="D30" s="63"/>
      <c r="E30" s="63"/>
      <c r="F30" s="63"/>
    </row>
    <row r="31" spans="1:6" ht="15" customHeight="1" x14ac:dyDescent="0.2">
      <c r="B31" s="63"/>
      <c r="C31" s="63"/>
      <c r="D31" s="63"/>
      <c r="E31" s="63"/>
      <c r="F31" s="63"/>
    </row>
    <row r="32" spans="1:6" ht="15" customHeight="1" x14ac:dyDescent="0.2">
      <c r="B32" s="63"/>
      <c r="C32" s="63"/>
      <c r="D32" s="63"/>
      <c r="E32" s="63"/>
      <c r="F32" s="63"/>
    </row>
    <row r="33" spans="2:9" ht="15" customHeight="1" x14ac:dyDescent="0.2">
      <c r="B33" s="63"/>
      <c r="C33" s="63"/>
      <c r="D33" s="63"/>
      <c r="E33" s="63"/>
      <c r="F33" s="63"/>
    </row>
    <row r="34" spans="2:9" ht="15" customHeight="1" x14ac:dyDescent="0.2">
      <c r="B34" s="63"/>
      <c r="C34" s="63"/>
      <c r="D34" s="63"/>
      <c r="E34" s="63"/>
      <c r="F34" s="63"/>
    </row>
    <row r="35" spans="2:9" ht="15" customHeight="1" x14ac:dyDescent="0.2">
      <c r="B35" s="63"/>
      <c r="C35" s="63"/>
      <c r="D35" s="63"/>
      <c r="E35" s="63"/>
      <c r="F35" s="63"/>
    </row>
    <row r="36" spans="2:9" ht="15" customHeight="1" x14ac:dyDescent="0.2">
      <c r="B36" s="15"/>
      <c r="C36" s="15"/>
      <c r="D36" s="15"/>
      <c r="E36" s="15"/>
    </row>
    <row r="37" spans="2:9" ht="15" customHeight="1" x14ac:dyDescent="0.2">
      <c r="B37" s="15"/>
      <c r="C37" s="15"/>
      <c r="D37" s="15"/>
      <c r="E37" s="15"/>
    </row>
    <row r="38" spans="2:9" ht="15" customHeight="1" x14ac:dyDescent="0.2">
      <c r="B38" s="15"/>
      <c r="C38" s="15"/>
      <c r="D38" s="15"/>
      <c r="E38" s="15"/>
    </row>
    <row r="39" spans="2:9" ht="15" customHeight="1" x14ac:dyDescent="0.2">
      <c r="B39" s="15"/>
      <c r="C39" s="15"/>
      <c r="D39" s="15"/>
      <c r="E39" s="15"/>
    </row>
    <row r="40" spans="2:9" ht="15" customHeight="1" x14ac:dyDescent="0.2">
      <c r="B40" s="15"/>
      <c r="C40" s="15"/>
      <c r="D40" s="15"/>
      <c r="E40" s="15"/>
    </row>
    <row r="41" spans="2:9" ht="15" customHeight="1" x14ac:dyDescent="0.2">
      <c r="B41" s="15"/>
      <c r="C41" s="15"/>
      <c r="D41" s="15"/>
      <c r="E41" s="15"/>
    </row>
    <row r="42" spans="2:9" ht="15" customHeight="1" x14ac:dyDescent="0.2">
      <c r="B42" s="15"/>
      <c r="C42" s="15"/>
      <c r="D42" s="15"/>
      <c r="E42" s="15"/>
    </row>
    <row r="43" spans="2:9" ht="15" customHeight="1" x14ac:dyDescent="0.2">
      <c r="B43" s="57"/>
      <c r="C43" s="57"/>
      <c r="D43" s="57"/>
      <c r="E43" s="57"/>
      <c r="F43" s="55"/>
      <c r="G43" s="55"/>
      <c r="H43" s="55"/>
      <c r="I43" s="55"/>
    </row>
    <row r="44" spans="2:9" ht="15" customHeight="1" x14ac:dyDescent="0.2">
      <c r="B44" s="57"/>
      <c r="C44" s="57"/>
      <c r="D44" s="57"/>
      <c r="E44" s="57"/>
      <c r="F44" s="55"/>
      <c r="G44" s="55"/>
      <c r="H44" s="55"/>
      <c r="I44" s="55"/>
    </row>
    <row r="45" spans="2:9" ht="15" customHeight="1" x14ac:dyDescent="0.2">
      <c r="B45" s="58"/>
      <c r="C45" s="59"/>
      <c r="D45" s="59"/>
      <c r="E45" s="59"/>
      <c r="F45" s="55"/>
      <c r="G45" s="55"/>
      <c r="H45" s="55"/>
      <c r="I45" s="55"/>
    </row>
    <row r="46" spans="2:9" x14ac:dyDescent="0.2">
      <c r="B46" s="55"/>
      <c r="C46" s="56"/>
      <c r="D46" s="56"/>
      <c r="E46" s="56"/>
      <c r="F46" s="55"/>
      <c r="G46" s="55"/>
      <c r="H46" s="55"/>
      <c r="I46" s="55"/>
    </row>
    <row r="47" spans="2:9" x14ac:dyDescent="0.2">
      <c r="B47" s="55"/>
      <c r="C47" s="56"/>
      <c r="D47" s="56"/>
      <c r="E47" s="56"/>
      <c r="F47" s="55"/>
      <c r="G47" s="55"/>
      <c r="H47" s="55"/>
      <c r="I47" s="55"/>
    </row>
    <row r="48" spans="2:9" x14ac:dyDescent="0.2">
      <c r="B48" s="55"/>
      <c r="C48" s="56"/>
      <c r="D48" s="56"/>
      <c r="E48" s="56"/>
      <c r="F48" s="55"/>
      <c r="G48" s="55"/>
      <c r="H48" s="55"/>
      <c r="I48" s="55"/>
    </row>
    <row r="49" spans="2:9" x14ac:dyDescent="0.2">
      <c r="B49" s="55"/>
      <c r="C49" s="56"/>
      <c r="D49" s="56"/>
      <c r="E49" s="56"/>
      <c r="F49" s="55"/>
      <c r="G49" s="55"/>
      <c r="H49" s="55"/>
      <c r="I49" s="55"/>
    </row>
    <row r="50" spans="2:9" x14ac:dyDescent="0.2">
      <c r="B50" s="55"/>
      <c r="C50" s="56"/>
      <c r="D50" s="56"/>
      <c r="E50" s="56"/>
      <c r="F50" s="55"/>
      <c r="G50" s="55"/>
      <c r="H50" s="55"/>
      <c r="I50" s="55"/>
    </row>
    <row r="51" spans="2:9" x14ac:dyDescent="0.2">
      <c r="B51" s="55"/>
      <c r="C51" s="56"/>
      <c r="D51" s="56"/>
      <c r="E51" s="56"/>
      <c r="F51" s="55"/>
      <c r="G51" s="55"/>
      <c r="H51" s="55"/>
      <c r="I51" s="55"/>
    </row>
    <row r="52" spans="2:9" x14ac:dyDescent="0.2">
      <c r="B52" s="55"/>
      <c r="C52" s="56"/>
      <c r="D52" s="56"/>
      <c r="E52" s="56"/>
      <c r="F52" s="55"/>
      <c r="G52" s="55"/>
      <c r="H52" s="55"/>
      <c r="I52" s="55"/>
    </row>
    <row r="53" spans="2:9" x14ac:dyDescent="0.2">
      <c r="B53" s="55"/>
      <c r="C53" s="56"/>
      <c r="D53" s="56"/>
      <c r="E53" s="56"/>
      <c r="F53" s="55"/>
      <c r="G53" s="55"/>
      <c r="H53" s="55"/>
      <c r="I53" s="55"/>
    </row>
    <row r="54" spans="2:9" x14ac:dyDescent="0.2">
      <c r="B54" s="55"/>
      <c r="C54" s="56"/>
      <c r="D54" s="56"/>
      <c r="E54" s="56"/>
      <c r="F54" s="55"/>
      <c r="G54" s="55"/>
      <c r="H54" s="55"/>
      <c r="I54" s="55"/>
    </row>
    <row r="55" spans="2:9" x14ac:dyDescent="0.2">
      <c r="B55" s="55"/>
      <c r="C55" s="56"/>
      <c r="D55" s="56"/>
      <c r="E55" s="56"/>
      <c r="F55" s="55"/>
      <c r="G55" s="55"/>
      <c r="H55" s="55"/>
      <c r="I55" s="55"/>
    </row>
    <row r="56" spans="2:9" x14ac:dyDescent="0.2">
      <c r="B56" s="55"/>
      <c r="C56" s="56"/>
      <c r="D56" s="56"/>
      <c r="E56" s="56"/>
      <c r="F56" s="55"/>
      <c r="G56" s="55"/>
      <c r="H56" s="55"/>
      <c r="I56" s="55"/>
    </row>
    <row r="57" spans="2:9" x14ac:dyDescent="0.2">
      <c r="B57" s="55"/>
      <c r="C57" s="56"/>
      <c r="D57" s="56"/>
      <c r="E57" s="56"/>
      <c r="F57" s="55"/>
      <c r="G57" s="55"/>
      <c r="H57" s="55"/>
      <c r="I57" s="55"/>
    </row>
    <row r="58" spans="2:9" x14ac:dyDescent="0.2">
      <c r="B58" s="55"/>
      <c r="C58" s="56"/>
      <c r="D58" s="56"/>
      <c r="E58" s="56"/>
      <c r="F58" s="55"/>
      <c r="G58" s="55"/>
      <c r="H58" s="55"/>
      <c r="I58" s="55"/>
    </row>
    <row r="59" spans="2:9" x14ac:dyDescent="0.2">
      <c r="B59" s="55"/>
      <c r="C59" s="56"/>
      <c r="D59" s="56"/>
      <c r="E59" s="56"/>
      <c r="F59" s="55"/>
      <c r="G59" s="55"/>
      <c r="H59" s="55"/>
      <c r="I59" s="55"/>
    </row>
    <row r="60" spans="2:9" x14ac:dyDescent="0.2">
      <c r="B60" s="55"/>
      <c r="C60" s="56"/>
      <c r="D60" s="56"/>
      <c r="E60" s="56"/>
      <c r="F60" s="55"/>
      <c r="G60" s="55"/>
      <c r="H60" s="55"/>
      <c r="I60" s="55"/>
    </row>
    <row r="61" spans="2:9" x14ac:dyDescent="0.2">
      <c r="B61" s="55"/>
      <c r="C61" s="56"/>
      <c r="D61" s="56"/>
      <c r="E61" s="56"/>
      <c r="F61" s="55"/>
      <c r="G61" s="55"/>
      <c r="H61" s="55"/>
      <c r="I61" s="55"/>
    </row>
  </sheetData>
  <mergeCells count="4">
    <mergeCell ref="B6:E6"/>
    <mergeCell ref="B4:F4"/>
    <mergeCell ref="B5:F5"/>
    <mergeCell ref="B19:F35"/>
  </mergeCells>
  <phoneticPr fontId="2" type="noConversion"/>
  <conditionalFormatting sqref="F8:F17">
    <cfRule type="containsText" dxfId="118" priority="1" operator="containsText" text="No">
      <formula>NOT(ISERROR(SEARCH("No",F8)))</formula>
    </cfRule>
    <cfRule type="containsText" dxfId="117" priority="2" operator="containsText" text="Sì">
      <formula>NOT(ISERROR(SEARCH("Sì",F8)))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20" xr:uid="{00000000-0002-0000-0000-000001000000}"/>
    <dataValidation allowBlank="1" showInputMessage="1" showErrorMessage="1" prompt="Immettere la data del matrimonio in questa cella" sqref="B5:F5" xr:uid="{00000000-0002-0000-0000-000002000000}"/>
    <dataValidation allowBlank="1" showInputMessage="1" showErrorMessage="1" promptTitle="Budget matrimonio" prompt="Immettere la data del matrimonio nella cella B5._x000a__x000a_Nel foglio di lavoro Spese, immettere i dettagli per ogni categoria. Tabella di riepilogo e grafico verranno aggiornati. _x000a__x000a_La colonna F della tabella mostra le categorie completate." sqref="A1" xr:uid="{00000000-0002-0000-0000-000003000000}"/>
    <dataValidation allowBlank="1" showInputMessage="1" showErrorMessage="1" prompt="Questa tabella viene aggiornata automaticamente con i dati del foglio di lavoro Spese" sqref="B7:E7" xr:uid="{00000000-0002-0000-0000-000004000000}"/>
    <dataValidation allowBlank="1" showInputMessage="1" showErrorMessage="1" prompt="Questa tabella viene aggiornata automaticamente con i dati del foglio di lavoro Spese._x000a__x000a_Questa colonna mostra le categorie già completate." sqref="F7" xr:uid="{00000000-0002-0000-0000-000005000000}"/>
  </dataValidations>
  <printOptions horizontalCentered="1" verticalCentered="1"/>
  <pageMargins left="0.5" right="0.5" top="0.5" bottom="0.5" header="0.3" footer="0.3"/>
  <pageSetup paperSize="9" orientation="portrait" r:id="rId1"/>
  <headerFooter differentFirst="1" alignWithMargins="0">
    <oddFooter>Page &amp;P of &amp;N</oddFooter>
  </headerFooter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showRowColHeaders="0" zoomScaleNormal="100" workbookViewId="0"/>
  </sheetViews>
  <sheetFormatPr defaultRowHeight="20.100000000000001" customHeight="1" x14ac:dyDescent="0.2"/>
  <cols>
    <col min="1" max="1" width="1.7109375" style="39" customWidth="1"/>
    <col min="2" max="2" width="44" style="33" bestFit="1" customWidth="1"/>
    <col min="3" max="4" width="19.7109375" style="10" customWidth="1"/>
    <col min="5" max="5" width="23.140625" style="10" bestFit="1" customWidth="1"/>
    <col min="6" max="6" width="1.7109375" customWidth="1"/>
  </cols>
  <sheetData>
    <row r="1" spans="1:6" ht="9.9499999999999993" customHeight="1" x14ac:dyDescent="0.25">
      <c r="A1" s="38"/>
      <c r="B1" s="25"/>
      <c r="C1" s="19"/>
      <c r="D1" s="19"/>
      <c r="E1" s="19"/>
      <c r="F1" t="s">
        <v>18</v>
      </c>
    </row>
    <row r="2" spans="1:6" ht="21.95" customHeight="1" x14ac:dyDescent="0.2">
      <c r="B2" s="64" t="s">
        <v>2</v>
      </c>
      <c r="C2" s="64"/>
      <c r="D2" s="64"/>
      <c r="E2" s="64"/>
      <c r="F2" t="s">
        <v>18</v>
      </c>
    </row>
    <row r="3" spans="1:6" ht="6" customHeight="1" x14ac:dyDescent="0.25">
      <c r="A3" s="38"/>
      <c r="B3" s="26"/>
      <c r="C3" s="9"/>
      <c r="D3" s="9"/>
      <c r="E3" s="9"/>
    </row>
    <row r="4" spans="1:6" ht="20.100000000000001" customHeight="1" x14ac:dyDescent="0.2">
      <c r="A4" s="40"/>
      <c r="B4" s="24" t="s">
        <v>1</v>
      </c>
      <c r="C4" s="34" t="s">
        <v>14</v>
      </c>
      <c r="D4" s="34" t="s">
        <v>15</v>
      </c>
      <c r="E4" s="34" t="s">
        <v>16</v>
      </c>
      <c r="F4" t="s">
        <v>18</v>
      </c>
    </row>
    <row r="5" spans="1:6" ht="20.100000000000001" customHeight="1" x14ac:dyDescent="0.2">
      <c r="B5" s="27" t="s">
        <v>19</v>
      </c>
      <c r="C5" s="46">
        <v>1500</v>
      </c>
      <c r="D5" s="46">
        <v>1500</v>
      </c>
      <c r="E5" s="48">
        <f>Spese!$C5-Spese!$D5</f>
        <v>0</v>
      </c>
    </row>
    <row r="6" spans="1:6" ht="20.100000000000001" customHeight="1" x14ac:dyDescent="0.2">
      <c r="B6" s="27" t="s">
        <v>20</v>
      </c>
      <c r="C6" s="46">
        <v>2000</v>
      </c>
      <c r="D6" s="46">
        <v>2300</v>
      </c>
      <c r="E6" s="48">
        <f>Spese!$C6-Spese!$D6</f>
        <v>-300</v>
      </c>
    </row>
    <row r="7" spans="1:6" ht="20.100000000000001" customHeight="1" x14ac:dyDescent="0.2">
      <c r="B7" s="28" t="s">
        <v>21</v>
      </c>
      <c r="C7" s="46">
        <v>3000</v>
      </c>
      <c r="D7" s="46">
        <v>2750</v>
      </c>
      <c r="E7" s="48">
        <f>Spese!$C7-Spese!$D7</f>
        <v>250</v>
      </c>
    </row>
    <row r="8" spans="1:6" ht="20.100000000000001" customHeight="1" x14ac:dyDescent="0.2">
      <c r="B8" s="28" t="s">
        <v>22</v>
      </c>
      <c r="C8" s="46">
        <v>500</v>
      </c>
      <c r="D8" s="46">
        <v>500</v>
      </c>
      <c r="E8" s="48">
        <f>Spese!$C8-Spese!$D8</f>
        <v>0</v>
      </c>
    </row>
    <row r="9" spans="1:6" ht="20.100000000000001" customHeight="1" x14ac:dyDescent="0.2">
      <c r="B9" s="28" t="s">
        <v>23</v>
      </c>
      <c r="C9" s="46">
        <v>350</v>
      </c>
      <c r="D9" s="46">
        <v>300</v>
      </c>
      <c r="E9" s="48">
        <f>Spese!$C9-Spese!$D9</f>
        <v>50</v>
      </c>
    </row>
    <row r="10" spans="1:6" ht="20.100000000000001" customHeight="1" x14ac:dyDescent="0.2">
      <c r="B10" s="28" t="s">
        <v>24</v>
      </c>
      <c r="C10" s="46">
        <v>400</v>
      </c>
      <c r="D10" s="46">
        <v>550</v>
      </c>
      <c r="E10" s="48">
        <f>Spese!$C10-Spese!$D10</f>
        <v>-150</v>
      </c>
    </row>
    <row r="11" spans="1:6" ht="20.100000000000001" customHeight="1" x14ac:dyDescent="0.2">
      <c r="B11" s="28" t="s">
        <v>25</v>
      </c>
      <c r="C11" s="46">
        <v>20</v>
      </c>
      <c r="D11" s="46">
        <v>20</v>
      </c>
      <c r="E11" s="48">
        <f>Spese!$C11-Spese!$D11</f>
        <v>0</v>
      </c>
    </row>
    <row r="12" spans="1:6" ht="20.100000000000001" customHeight="1" x14ac:dyDescent="0.2">
      <c r="B12" s="27" t="s">
        <v>26</v>
      </c>
      <c r="C12" s="46">
        <v>300</v>
      </c>
      <c r="D12" s="46">
        <v>250</v>
      </c>
      <c r="E12" s="48">
        <f>Spese!$C12-Spese!$D12</f>
        <v>50</v>
      </c>
    </row>
    <row r="13" spans="1:6" ht="20.100000000000001" customHeight="1" x14ac:dyDescent="0.2">
      <c r="B13" s="28" t="s">
        <v>27</v>
      </c>
      <c r="C13" s="46">
        <v>300</v>
      </c>
      <c r="D13" s="46">
        <v>350</v>
      </c>
      <c r="E13" s="48">
        <f>Spese!$C13-Spese!$D13</f>
        <v>-50</v>
      </c>
    </row>
    <row r="14" spans="1:6" ht="20.100000000000001" customHeight="1" x14ac:dyDescent="0.2">
      <c r="B14" s="28" t="s">
        <v>28</v>
      </c>
      <c r="C14" s="46">
        <v>500</v>
      </c>
      <c r="D14" s="46">
        <v>500</v>
      </c>
      <c r="E14" s="48">
        <f>Spese!$C14-Spese!$D14</f>
        <v>0</v>
      </c>
    </row>
    <row r="15" spans="1:6" ht="20.100000000000001" customHeight="1" x14ac:dyDescent="0.2">
      <c r="B15" s="27" t="s">
        <v>29</v>
      </c>
      <c r="C15" s="46">
        <v>200</v>
      </c>
      <c r="D15" s="46">
        <v>175</v>
      </c>
      <c r="E15" s="48">
        <f>Spese!$C15-Spese!$D15</f>
        <v>25</v>
      </c>
    </row>
    <row r="16" spans="1:6" ht="20.100000000000001" customHeight="1" x14ac:dyDescent="0.2">
      <c r="B16" s="28" t="s">
        <v>30</v>
      </c>
      <c r="C16" s="46">
        <v>400</v>
      </c>
      <c r="D16" s="46">
        <v>550</v>
      </c>
      <c r="E16" s="48">
        <f>Spese!$C16-Spese!$D16</f>
        <v>-150</v>
      </c>
    </row>
    <row r="17" spans="1:5" ht="20.100000000000001" customHeight="1" x14ac:dyDescent="0.2">
      <c r="A17" s="41"/>
      <c r="B17" s="28" t="s">
        <v>31</v>
      </c>
      <c r="C17" s="46">
        <v>20</v>
      </c>
      <c r="D17" s="46">
        <v>25</v>
      </c>
      <c r="E17" s="48">
        <f>Spese!$C17-Spese!$D17</f>
        <v>-5</v>
      </c>
    </row>
    <row r="18" spans="1:5" ht="20.100000000000001" customHeight="1" x14ac:dyDescent="0.25">
      <c r="A18" s="38"/>
      <c r="B18" s="29" t="s">
        <v>32</v>
      </c>
      <c r="C18" s="46">
        <f>SUBTOTAL(109,Abbigliamento[Stimate])</f>
        <v>9490</v>
      </c>
      <c r="D18" s="46">
        <f>SUBTOTAL(109,Abbigliamento[Effettive])</f>
        <v>9770</v>
      </c>
      <c r="E18" s="46">
        <f>SUBTOTAL(109,Abbigliamento[Superiore/inferiore])</f>
        <v>-280</v>
      </c>
    </row>
    <row r="19" spans="1:5" ht="9" customHeight="1" x14ac:dyDescent="0.25">
      <c r="A19" s="38"/>
      <c r="B19" s="29"/>
      <c r="C19" s="44"/>
      <c r="D19" s="44"/>
      <c r="E19" s="44"/>
    </row>
    <row r="20" spans="1:5" ht="22.5" customHeight="1" x14ac:dyDescent="0.25">
      <c r="A20" s="38"/>
      <c r="B20" s="35"/>
      <c r="C20" s="36"/>
      <c r="D20" s="37" t="str">
        <f>"Sono state effettuate tutte le spese nella categoria "&amp;B2&amp;"?"</f>
        <v>Sono state effettuate tutte le spese nella categoria Abbigliamento?</v>
      </c>
      <c r="E20" s="20" t="s">
        <v>100</v>
      </c>
    </row>
    <row r="21" spans="1:5" ht="30" customHeight="1" x14ac:dyDescent="0.25">
      <c r="A21" s="38"/>
      <c r="B21" s="25"/>
      <c r="C21" s="19"/>
      <c r="D21" s="19"/>
      <c r="E21" s="19"/>
    </row>
    <row r="22" spans="1:5" ht="21.95" customHeight="1" x14ac:dyDescent="0.25">
      <c r="A22" s="38"/>
      <c r="B22" s="64" t="s">
        <v>33</v>
      </c>
      <c r="C22" s="64"/>
      <c r="D22" s="64"/>
      <c r="E22" s="64"/>
    </row>
    <row r="23" spans="1:5" ht="6" customHeight="1" x14ac:dyDescent="0.25">
      <c r="A23" s="38"/>
      <c r="B23" s="26"/>
      <c r="C23" s="9"/>
      <c r="D23" s="9"/>
      <c r="E23" s="9"/>
    </row>
    <row r="24" spans="1:5" ht="20.100000000000001" customHeight="1" x14ac:dyDescent="0.2">
      <c r="A24" s="40"/>
      <c r="B24" s="24" t="s">
        <v>1</v>
      </c>
      <c r="C24" s="34" t="s">
        <v>14</v>
      </c>
      <c r="D24" s="34" t="s">
        <v>15</v>
      </c>
      <c r="E24" s="34" t="s">
        <v>16</v>
      </c>
    </row>
    <row r="25" spans="1:5" ht="20.100000000000001" customHeight="1" x14ac:dyDescent="0.2">
      <c r="A25" s="42"/>
      <c r="B25" s="30" t="s">
        <v>34</v>
      </c>
      <c r="C25" s="47">
        <v>200</v>
      </c>
      <c r="D25" s="47">
        <v>150</v>
      </c>
      <c r="E25" s="49">
        <f>Spese!$C25-Spese!$D25</f>
        <v>50</v>
      </c>
    </row>
    <row r="26" spans="1:5" ht="20.100000000000001" customHeight="1" x14ac:dyDescent="0.2">
      <c r="A26" s="42"/>
      <c r="B26" s="30" t="s">
        <v>35</v>
      </c>
      <c r="C26" s="47">
        <v>100</v>
      </c>
      <c r="D26" s="47">
        <v>50</v>
      </c>
      <c r="E26" s="49">
        <f>Spese!$C26-Spese!$D26</f>
        <v>50</v>
      </c>
    </row>
    <row r="27" spans="1:5" ht="20.100000000000001" customHeight="1" x14ac:dyDescent="0.2">
      <c r="A27" s="42"/>
      <c r="B27" s="31" t="s">
        <v>36</v>
      </c>
      <c r="C27" s="47">
        <v>0</v>
      </c>
      <c r="D27" s="47">
        <v>0</v>
      </c>
      <c r="E27" s="49">
        <f>Spese!$C27-Spese!$D27</f>
        <v>0</v>
      </c>
    </row>
    <row r="28" spans="1:5" ht="20.100000000000001" customHeight="1" x14ac:dyDescent="0.2">
      <c r="A28" s="42"/>
      <c r="B28" s="31" t="s">
        <v>37</v>
      </c>
      <c r="C28" s="47">
        <v>0</v>
      </c>
      <c r="D28" s="47">
        <v>0</v>
      </c>
      <c r="E28" s="49">
        <f>Spese!$C28-Spese!$D28</f>
        <v>0</v>
      </c>
    </row>
    <row r="29" spans="1:5" ht="20.100000000000001" customHeight="1" x14ac:dyDescent="0.2">
      <c r="A29" s="42"/>
      <c r="B29" s="31" t="s">
        <v>38</v>
      </c>
      <c r="C29" s="47">
        <v>0</v>
      </c>
      <c r="D29" s="47">
        <v>0</v>
      </c>
      <c r="E29" s="49">
        <f>Spese!$C29-Spese!$D29</f>
        <v>0</v>
      </c>
    </row>
    <row r="30" spans="1:5" ht="20.100000000000001" customHeight="1" x14ac:dyDescent="0.2">
      <c r="A30" s="42"/>
      <c r="B30" s="31" t="s">
        <v>39</v>
      </c>
      <c r="C30" s="47">
        <v>700</v>
      </c>
      <c r="D30" s="47">
        <v>700</v>
      </c>
      <c r="E30" s="49">
        <f>Spese!$C30-Spese!$D30</f>
        <v>0</v>
      </c>
    </row>
    <row r="31" spans="1:5" ht="20.100000000000001" customHeight="1" x14ac:dyDescent="0.2">
      <c r="B31" s="31" t="s">
        <v>40</v>
      </c>
      <c r="C31" s="47">
        <v>50</v>
      </c>
      <c r="D31" s="47">
        <v>28</v>
      </c>
      <c r="E31" s="49">
        <f>Spese!$C31-Spese!$D31</f>
        <v>22</v>
      </c>
    </row>
    <row r="32" spans="1:5" ht="20.100000000000001" customHeight="1" x14ac:dyDescent="0.2">
      <c r="B32" s="31" t="s">
        <v>41</v>
      </c>
      <c r="C32" s="47">
        <v>0</v>
      </c>
      <c r="D32" s="47">
        <v>0</v>
      </c>
      <c r="E32" s="49">
        <f>Spese!$C32-Spese!$D32</f>
        <v>0</v>
      </c>
    </row>
    <row r="33" spans="1:5" ht="20.100000000000001" customHeight="1" x14ac:dyDescent="0.25">
      <c r="A33" s="38"/>
      <c r="B33" s="25" t="s">
        <v>42</v>
      </c>
      <c r="C33" s="49">
        <f>SUBTOTAL(109,RicevimentoNuziale[Stimate])</f>
        <v>1050</v>
      </c>
      <c r="D33" s="49">
        <f>SUBTOTAL(109,RicevimentoNuziale[Effettive])</f>
        <v>928</v>
      </c>
      <c r="E33" s="49">
        <f>SUBTOTAL(109,RicevimentoNuziale[Superiore/inferiore])</f>
        <v>122</v>
      </c>
    </row>
    <row r="34" spans="1:5" ht="20.100000000000001" customHeight="1" x14ac:dyDescent="0.2">
      <c r="A34" s="42"/>
      <c r="B34" s="32" t="s">
        <v>43</v>
      </c>
      <c r="C34" s="21"/>
      <c r="D34" s="21"/>
      <c r="E34" s="21"/>
    </row>
    <row r="35" spans="1:5" ht="9" customHeight="1" x14ac:dyDescent="0.25">
      <c r="A35" s="38"/>
      <c r="B35" s="29"/>
      <c r="C35" s="44"/>
      <c r="D35" s="44"/>
      <c r="E35" s="44"/>
    </row>
    <row r="36" spans="1:5" ht="22.5" customHeight="1" x14ac:dyDescent="0.25">
      <c r="A36" s="38"/>
      <c r="B36" s="35"/>
      <c r="C36" s="36"/>
      <c r="D36" s="37" t="str">
        <f>"Sono state effettuate tutte le spese nella categoria "&amp;B22&amp;"?"</f>
        <v>Sono state effettuate tutte le spese nella categoria Ricevimento nuziale*?</v>
      </c>
      <c r="E36" s="20" t="s">
        <v>101</v>
      </c>
    </row>
    <row r="37" spans="1:5" ht="30" customHeight="1" x14ac:dyDescent="0.25">
      <c r="A37" s="38"/>
      <c r="B37" s="25"/>
      <c r="C37" s="19"/>
      <c r="D37" s="19"/>
      <c r="E37" s="19"/>
    </row>
    <row r="38" spans="1:5" ht="21.95" customHeight="1" x14ac:dyDescent="0.25">
      <c r="A38" s="38"/>
      <c r="B38" s="64" t="s">
        <v>44</v>
      </c>
      <c r="C38" s="64"/>
      <c r="D38" s="64"/>
      <c r="E38" s="64"/>
    </row>
    <row r="39" spans="1:5" ht="6" customHeight="1" x14ac:dyDescent="0.25">
      <c r="A39" s="38"/>
      <c r="B39" s="26"/>
      <c r="C39" s="9"/>
      <c r="D39" s="9"/>
      <c r="E39" s="9"/>
    </row>
    <row r="40" spans="1:5" ht="20.100000000000001" customHeight="1" x14ac:dyDescent="0.2">
      <c r="A40" s="40"/>
      <c r="B40" s="24" t="s">
        <v>1</v>
      </c>
      <c r="C40" s="34" t="s">
        <v>14</v>
      </c>
      <c r="D40" s="34" t="s">
        <v>15</v>
      </c>
      <c r="E40" s="34" t="s">
        <v>16</v>
      </c>
    </row>
    <row r="41" spans="1:5" ht="20.100000000000001" customHeight="1" x14ac:dyDescent="0.25">
      <c r="A41" s="38"/>
      <c r="B41" s="30" t="s">
        <v>45</v>
      </c>
      <c r="C41" s="47">
        <v>400</v>
      </c>
      <c r="D41" s="47">
        <v>400</v>
      </c>
      <c r="E41" s="47">
        <f>Spese!$C41-Spese!$D41</f>
        <v>0</v>
      </c>
    </row>
    <row r="42" spans="1:5" ht="20.100000000000001" customHeight="1" x14ac:dyDescent="0.2">
      <c r="B42" s="31" t="s">
        <v>46</v>
      </c>
      <c r="C42" s="47">
        <v>200</v>
      </c>
      <c r="D42" s="47">
        <v>100</v>
      </c>
      <c r="E42" s="47">
        <f>Spese!$C42-Spese!$D42</f>
        <v>100</v>
      </c>
    </row>
    <row r="43" spans="1:5" ht="20.100000000000001" customHeight="1" x14ac:dyDescent="0.2">
      <c r="A43" s="42"/>
      <c r="B43" s="50" t="s">
        <v>47</v>
      </c>
      <c r="C43" s="49">
        <f>SUBTOTAL(109,Musica[Stimate])</f>
        <v>600</v>
      </c>
      <c r="D43" s="49">
        <f>SUBTOTAL(109,Musica[Effettive])</f>
        <v>500</v>
      </c>
      <c r="E43" s="49">
        <f>SUBTOTAL(109,Musica[Superiore/inferiore])</f>
        <v>100</v>
      </c>
    </row>
    <row r="44" spans="1:5" ht="9" customHeight="1" x14ac:dyDescent="0.25">
      <c r="A44" s="38"/>
      <c r="B44" s="29"/>
      <c r="C44" s="44"/>
      <c r="D44" s="44"/>
      <c r="E44" s="44"/>
    </row>
    <row r="45" spans="1:5" ht="22.5" customHeight="1" x14ac:dyDescent="0.25">
      <c r="A45" s="38"/>
      <c r="B45" s="35"/>
      <c r="C45" s="36"/>
      <c r="D45" s="37" t="str">
        <f>"Sono state effettuate tutte le spese nella categoria "&amp;B38&amp;"?"</f>
        <v>Sono state effettuate tutte le spese nella categoria Musica/intrattenimento?</v>
      </c>
      <c r="E45" s="20" t="s">
        <v>101</v>
      </c>
    </row>
    <row r="46" spans="1:5" ht="30" customHeight="1" x14ac:dyDescent="0.25">
      <c r="A46" s="38"/>
      <c r="B46" s="25"/>
      <c r="C46" s="19"/>
      <c r="D46" s="19"/>
      <c r="E46" s="19"/>
    </row>
    <row r="47" spans="1:5" ht="21.95" customHeight="1" x14ac:dyDescent="0.25">
      <c r="A47" s="38"/>
      <c r="B47" s="64" t="s">
        <v>48</v>
      </c>
      <c r="C47" s="64"/>
      <c r="D47" s="64"/>
      <c r="E47" s="64"/>
    </row>
    <row r="48" spans="1:5" ht="6" customHeight="1" x14ac:dyDescent="0.25">
      <c r="A48" s="38"/>
      <c r="B48" s="26"/>
      <c r="C48" s="9"/>
      <c r="D48" s="9"/>
      <c r="E48" s="9"/>
    </row>
    <row r="49" spans="1:5" ht="20.100000000000001" customHeight="1" x14ac:dyDescent="0.2">
      <c r="A49" s="40"/>
      <c r="B49" s="24" t="s">
        <v>1</v>
      </c>
      <c r="C49" s="34" t="s">
        <v>14</v>
      </c>
      <c r="D49" s="34" t="s">
        <v>15</v>
      </c>
      <c r="E49" s="34" t="s">
        <v>16</v>
      </c>
    </row>
    <row r="50" spans="1:5" ht="20.100000000000001" customHeight="1" x14ac:dyDescent="0.2">
      <c r="B50" s="31" t="s">
        <v>49</v>
      </c>
      <c r="C50" s="47">
        <v>500</v>
      </c>
      <c r="D50" s="47">
        <v>450</v>
      </c>
      <c r="E50" s="47">
        <f>Spese!$C50-Spese!$D50</f>
        <v>50</v>
      </c>
    </row>
    <row r="51" spans="1:5" ht="20.100000000000001" customHeight="1" x14ac:dyDescent="0.2">
      <c r="B51" s="31" t="s">
        <v>50</v>
      </c>
      <c r="C51" s="47">
        <v>200</v>
      </c>
      <c r="D51" s="47">
        <v>175</v>
      </c>
      <c r="E51" s="47">
        <f>Spese!$C51-Spese!$D51</f>
        <v>25</v>
      </c>
    </row>
    <row r="52" spans="1:5" ht="20.100000000000001" customHeight="1" x14ac:dyDescent="0.2">
      <c r="B52" s="31" t="s">
        <v>51</v>
      </c>
      <c r="C52" s="47">
        <v>100</v>
      </c>
      <c r="D52" s="47">
        <v>100</v>
      </c>
      <c r="E52" s="47">
        <f>Spese!$C52-Spese!$D52</f>
        <v>0</v>
      </c>
    </row>
    <row r="53" spans="1:5" ht="20.100000000000001" customHeight="1" x14ac:dyDescent="0.2">
      <c r="B53" s="31" t="s">
        <v>52</v>
      </c>
      <c r="C53" s="47">
        <v>0</v>
      </c>
      <c r="D53" s="47">
        <v>0</v>
      </c>
      <c r="E53" s="47">
        <f>Spese!$C53-Spese!$D53</f>
        <v>0</v>
      </c>
    </row>
    <row r="54" spans="1:5" ht="20.100000000000001" customHeight="1" x14ac:dyDescent="0.2">
      <c r="B54" s="31" t="s">
        <v>53</v>
      </c>
      <c r="C54" s="47">
        <v>25</v>
      </c>
      <c r="D54" s="47">
        <v>25</v>
      </c>
      <c r="E54" s="47">
        <f>Spese!$C54-Spese!$D54</f>
        <v>0</v>
      </c>
    </row>
    <row r="55" spans="1:5" ht="20.100000000000001" customHeight="1" x14ac:dyDescent="0.2">
      <c r="A55" s="43"/>
      <c r="B55" s="31" t="s">
        <v>54</v>
      </c>
      <c r="C55" s="47">
        <v>75</v>
      </c>
      <c r="D55" s="47">
        <v>80</v>
      </c>
      <c r="E55" s="47">
        <f>Spese!$C55-Spese!$D55</f>
        <v>-5</v>
      </c>
    </row>
    <row r="56" spans="1:5" ht="20.100000000000001" customHeight="1" x14ac:dyDescent="0.25">
      <c r="A56" s="38"/>
      <c r="B56" s="31" t="s">
        <v>55</v>
      </c>
      <c r="C56" s="47">
        <v>35</v>
      </c>
      <c r="D56" s="47">
        <v>40</v>
      </c>
      <c r="E56" s="47">
        <f>Spese!$C56-Spese!$D56</f>
        <v>-5</v>
      </c>
    </row>
    <row r="57" spans="1:5" ht="20.100000000000001" customHeight="1" x14ac:dyDescent="0.2">
      <c r="B57" s="31" t="s">
        <v>56</v>
      </c>
      <c r="C57" s="47">
        <v>0</v>
      </c>
      <c r="D57" s="47">
        <v>0</v>
      </c>
      <c r="E57" s="47">
        <f>Spese!$C57-Spese!$D57</f>
        <v>0</v>
      </c>
    </row>
    <row r="58" spans="1:5" ht="20.100000000000001" customHeight="1" x14ac:dyDescent="0.2">
      <c r="A58" s="42"/>
      <c r="B58" s="31" t="s">
        <v>57</v>
      </c>
      <c r="C58" s="47">
        <v>0</v>
      </c>
      <c r="D58" s="47">
        <v>0</v>
      </c>
      <c r="E58" s="47">
        <f>Spese!$C58-Spese!$D58</f>
        <v>0</v>
      </c>
    </row>
    <row r="59" spans="1:5" ht="20.100000000000001" customHeight="1" x14ac:dyDescent="0.2">
      <c r="B59" s="50" t="s">
        <v>58</v>
      </c>
      <c r="C59" s="49">
        <f>SUBTOTAL(109,Stampa[Stimate])</f>
        <v>935</v>
      </c>
      <c r="D59" s="49">
        <f>SUBTOTAL(109,Stampa[Effettive])</f>
        <v>870</v>
      </c>
      <c r="E59" s="49">
        <f>SUBTOTAL(109,Stampa[Superiore/inferiore])</f>
        <v>65</v>
      </c>
    </row>
    <row r="60" spans="1:5" ht="9" customHeight="1" x14ac:dyDescent="0.25">
      <c r="A60" s="38"/>
      <c r="B60" s="29"/>
      <c r="C60" s="44"/>
      <c r="D60" s="44"/>
      <c r="E60" s="44"/>
    </row>
    <row r="61" spans="1:5" ht="22.5" customHeight="1" x14ac:dyDescent="0.25">
      <c r="A61" s="38"/>
      <c r="B61" s="35"/>
      <c r="C61" s="36"/>
      <c r="D61" s="37" t="str">
        <f>"Sono state effettuate tutte le spese nella categoria "&amp;B47&amp;"?"</f>
        <v>Sono state effettuate tutte le spese nella categoria Stampa/elementi decorativi?</v>
      </c>
      <c r="E61" s="20" t="s">
        <v>100</v>
      </c>
    </row>
    <row r="62" spans="1:5" ht="30" customHeight="1" x14ac:dyDescent="0.25">
      <c r="A62" s="38"/>
      <c r="B62" s="25"/>
      <c r="C62" s="19"/>
      <c r="D62" s="19"/>
      <c r="E62" s="19"/>
    </row>
    <row r="63" spans="1:5" ht="21.95" customHeight="1" x14ac:dyDescent="0.25">
      <c r="A63" s="38"/>
      <c r="B63" s="64" t="s">
        <v>6</v>
      </c>
      <c r="C63" s="64"/>
      <c r="D63" s="64"/>
      <c r="E63" s="64"/>
    </row>
    <row r="64" spans="1:5" ht="6" customHeight="1" x14ac:dyDescent="0.25">
      <c r="A64" s="38"/>
      <c r="B64" s="26"/>
      <c r="C64" s="9"/>
      <c r="D64" s="9"/>
      <c r="E64" s="9"/>
    </row>
    <row r="65" spans="1:5" ht="20.100000000000001" customHeight="1" x14ac:dyDescent="0.2">
      <c r="A65" s="40"/>
      <c r="B65" s="24" t="s">
        <v>1</v>
      </c>
      <c r="C65" s="34" t="s">
        <v>14</v>
      </c>
      <c r="D65" s="34" t="s">
        <v>15</v>
      </c>
      <c r="E65" s="34" t="s">
        <v>16</v>
      </c>
    </row>
    <row r="66" spans="1:5" ht="20.100000000000001" customHeight="1" x14ac:dyDescent="0.2">
      <c r="B66" s="31" t="s">
        <v>59</v>
      </c>
      <c r="C66" s="47">
        <v>1300</v>
      </c>
      <c r="D66" s="47">
        <v>1300</v>
      </c>
      <c r="E66" s="47">
        <f>Spese!$C66-Spese!$D66</f>
        <v>0</v>
      </c>
    </row>
    <row r="67" spans="1:5" ht="20.100000000000001" customHeight="1" x14ac:dyDescent="0.2">
      <c r="B67" s="31" t="s">
        <v>60</v>
      </c>
      <c r="C67" s="47">
        <v>25</v>
      </c>
      <c r="D67" s="47">
        <v>25</v>
      </c>
      <c r="E67" s="47">
        <f>Spese!$C67-Spese!$D67</f>
        <v>0</v>
      </c>
    </row>
    <row r="68" spans="1:5" ht="20.100000000000001" customHeight="1" x14ac:dyDescent="0.2">
      <c r="B68" s="31" t="s">
        <v>61</v>
      </c>
      <c r="C68" s="47">
        <v>100</v>
      </c>
      <c r="D68" s="47">
        <v>100</v>
      </c>
      <c r="E68" s="47">
        <f>Spese!$C68-Spese!$D68</f>
        <v>0</v>
      </c>
    </row>
    <row r="69" spans="1:5" ht="20.100000000000001" customHeight="1" x14ac:dyDescent="0.2">
      <c r="B69" s="31" t="s">
        <v>62</v>
      </c>
      <c r="C69" s="47">
        <v>200</v>
      </c>
      <c r="D69" s="47">
        <v>150</v>
      </c>
      <c r="E69" s="47">
        <f>Spese!$C69-Spese!$D69</f>
        <v>50</v>
      </c>
    </row>
    <row r="70" spans="1:5" ht="20.100000000000001" customHeight="1" x14ac:dyDescent="0.2">
      <c r="B70" s="50" t="s">
        <v>63</v>
      </c>
      <c r="C70" s="49">
        <f>SUBTOTAL(109,Fotografia[Stimate])</f>
        <v>1625</v>
      </c>
      <c r="D70" s="49">
        <f>SUBTOTAL(109,Fotografia[Effettive])</f>
        <v>1575</v>
      </c>
      <c r="E70" s="49">
        <f>SUBTOTAL(109,Fotografia[Superiore/inferiore])</f>
        <v>50</v>
      </c>
    </row>
    <row r="71" spans="1:5" ht="9" customHeight="1" x14ac:dyDescent="0.25">
      <c r="A71" s="38"/>
      <c r="B71" s="29"/>
      <c r="C71" s="44"/>
      <c r="D71" s="44"/>
      <c r="E71" s="44"/>
    </row>
    <row r="72" spans="1:5" ht="22.5" customHeight="1" x14ac:dyDescent="0.25">
      <c r="A72" s="38"/>
      <c r="B72" s="35"/>
      <c r="C72" s="36"/>
      <c r="D72" s="37" t="str">
        <f>"Sono state effettuate tutte le spese nella categoria "&amp;B63&amp;"?"</f>
        <v>Sono state effettuate tutte le spese nella categoria Fotografia?</v>
      </c>
      <c r="E72" s="20" t="s">
        <v>100</v>
      </c>
    </row>
    <row r="73" spans="1:5" ht="30" customHeight="1" x14ac:dyDescent="0.25">
      <c r="A73" s="38"/>
      <c r="B73" s="25"/>
      <c r="C73" s="19"/>
      <c r="D73" s="19"/>
      <c r="E73" s="19"/>
    </row>
    <row r="74" spans="1:5" ht="21.95" customHeight="1" x14ac:dyDescent="0.25">
      <c r="A74" s="38"/>
      <c r="B74" s="64" t="s">
        <v>64</v>
      </c>
      <c r="C74" s="64"/>
      <c r="D74" s="64"/>
      <c r="E74" s="64"/>
    </row>
    <row r="75" spans="1:5" ht="6" customHeight="1" x14ac:dyDescent="0.25">
      <c r="A75" s="38"/>
      <c r="B75" s="26"/>
      <c r="C75" s="9"/>
      <c r="D75" s="9"/>
      <c r="E75" s="9"/>
    </row>
    <row r="76" spans="1:5" ht="20.100000000000001" customHeight="1" x14ac:dyDescent="0.2">
      <c r="A76" s="40"/>
      <c r="B76" s="24" t="s">
        <v>1</v>
      </c>
      <c r="C76" s="34" t="s">
        <v>14</v>
      </c>
      <c r="D76" s="34" t="s">
        <v>15</v>
      </c>
      <c r="E76" s="34" t="s">
        <v>16</v>
      </c>
    </row>
    <row r="77" spans="1:5" ht="20.100000000000001" customHeight="1" x14ac:dyDescent="0.2">
      <c r="B77" s="30" t="s">
        <v>65</v>
      </c>
      <c r="C77" s="47">
        <v>0</v>
      </c>
      <c r="D77" s="47">
        <v>0</v>
      </c>
      <c r="E77" s="47">
        <f>Spese!$C77-Spese!$D77</f>
        <v>0</v>
      </c>
    </row>
    <row r="78" spans="1:5" ht="20.100000000000001" customHeight="1" x14ac:dyDescent="0.2">
      <c r="B78" s="31" t="s">
        <v>66</v>
      </c>
      <c r="C78" s="47">
        <v>300</v>
      </c>
      <c r="D78" s="47">
        <v>320</v>
      </c>
      <c r="E78" s="47">
        <f>Spese!$C78-Spese!$D78</f>
        <v>-20</v>
      </c>
    </row>
    <row r="79" spans="1:5" ht="20.100000000000001" customHeight="1" x14ac:dyDescent="0.2">
      <c r="B79" s="31" t="s">
        <v>67</v>
      </c>
      <c r="C79" s="47">
        <v>100</v>
      </c>
      <c r="D79" s="47">
        <v>75</v>
      </c>
      <c r="E79" s="47">
        <f>Spese!$C79-Spese!$D79</f>
        <v>25</v>
      </c>
    </row>
    <row r="80" spans="1:5" ht="20.100000000000001" customHeight="1" x14ac:dyDescent="0.2">
      <c r="B80" s="31" t="s">
        <v>68</v>
      </c>
      <c r="C80" s="47">
        <v>100</v>
      </c>
      <c r="D80" s="47">
        <v>75</v>
      </c>
      <c r="E80" s="47">
        <f>Spese!$C80-Spese!$D80</f>
        <v>25</v>
      </c>
    </row>
    <row r="81" spans="1:5" ht="20.100000000000001" customHeight="1" x14ac:dyDescent="0.2">
      <c r="B81" s="31" t="s">
        <v>69</v>
      </c>
      <c r="C81" s="47">
        <v>200</v>
      </c>
      <c r="D81" s="47">
        <v>250</v>
      </c>
      <c r="E81" s="47">
        <f>Spese!$C81-Spese!$D81</f>
        <v>-50</v>
      </c>
    </row>
    <row r="82" spans="1:5" ht="20.100000000000001" customHeight="1" x14ac:dyDescent="0.2">
      <c r="B82" s="50" t="s">
        <v>70</v>
      </c>
      <c r="C82" s="49">
        <f>SUBTOTAL(109,Decorazioni[Stimate])</f>
        <v>700</v>
      </c>
      <c r="D82" s="49">
        <f>SUBTOTAL(109,Decorazioni[Effettive])</f>
        <v>720</v>
      </c>
      <c r="E82" s="49">
        <f>SUBTOTAL(109,Decorazioni[Superiore/inferiore])</f>
        <v>-20</v>
      </c>
    </row>
    <row r="83" spans="1:5" ht="20.100000000000001" customHeight="1" x14ac:dyDescent="0.2">
      <c r="B83" s="32" t="s">
        <v>71</v>
      </c>
      <c r="C83" s="22"/>
      <c r="D83" s="22"/>
      <c r="E83" s="22"/>
    </row>
    <row r="84" spans="1:5" ht="9" customHeight="1" x14ac:dyDescent="0.25">
      <c r="A84" s="38"/>
      <c r="B84" s="29"/>
      <c r="C84" s="44"/>
      <c r="D84" s="44"/>
      <c r="E84" s="44"/>
    </row>
    <row r="85" spans="1:5" ht="22.5" customHeight="1" x14ac:dyDescent="0.25">
      <c r="A85" s="38"/>
      <c r="B85" s="35"/>
      <c r="C85" s="36"/>
      <c r="D85" s="37" t="str">
        <f>"Sono state effettuate tutte le spese nella categoria "&amp;B74&amp;"?"</f>
        <v>Sono state effettuate tutte le spese nella categoria Decorazioni*?</v>
      </c>
      <c r="E85" s="20" t="s">
        <v>101</v>
      </c>
    </row>
    <row r="86" spans="1:5" ht="30" customHeight="1" x14ac:dyDescent="0.25">
      <c r="A86" s="38"/>
      <c r="B86" s="25"/>
      <c r="C86" s="19"/>
      <c r="D86" s="19"/>
      <c r="E86" s="19"/>
    </row>
    <row r="87" spans="1:5" ht="21.95" customHeight="1" x14ac:dyDescent="0.25">
      <c r="A87" s="38"/>
      <c r="B87" s="64" t="s">
        <v>8</v>
      </c>
      <c r="C87" s="64"/>
      <c r="D87" s="64"/>
      <c r="E87" s="64"/>
    </row>
    <row r="88" spans="1:5" ht="6" customHeight="1" x14ac:dyDescent="0.25">
      <c r="A88" s="38"/>
      <c r="B88" s="26"/>
      <c r="C88" s="9"/>
      <c r="D88" s="9"/>
      <c r="E88" s="9"/>
    </row>
    <row r="89" spans="1:5" ht="20.100000000000001" customHeight="1" x14ac:dyDescent="0.2">
      <c r="A89" s="40"/>
      <c r="B89" s="24" t="s">
        <v>1</v>
      </c>
      <c r="C89" s="34" t="s">
        <v>14</v>
      </c>
      <c r="D89" s="34" t="s">
        <v>15</v>
      </c>
      <c r="E89" s="34" t="s">
        <v>16</v>
      </c>
    </row>
    <row r="90" spans="1:5" ht="20.100000000000001" customHeight="1" x14ac:dyDescent="0.2">
      <c r="B90" s="51" t="s">
        <v>72</v>
      </c>
      <c r="C90" s="52">
        <v>500</v>
      </c>
      <c r="D90" s="52">
        <v>450</v>
      </c>
      <c r="E90" s="52">
        <f>Spese!$C90-Spese!$D90</f>
        <v>50</v>
      </c>
    </row>
    <row r="91" spans="1:5" ht="20.100000000000001" customHeight="1" x14ac:dyDescent="0.2">
      <c r="B91" s="51" t="s">
        <v>73</v>
      </c>
      <c r="C91" s="52">
        <v>0</v>
      </c>
      <c r="D91" s="52">
        <v>0</v>
      </c>
      <c r="E91" s="49">
        <f>Spese!$C91-Spese!$D91</f>
        <v>0</v>
      </c>
    </row>
    <row r="92" spans="1:5" ht="20.100000000000001" customHeight="1" x14ac:dyDescent="0.2">
      <c r="B92" s="51" t="s">
        <v>74</v>
      </c>
      <c r="C92" s="52">
        <v>0</v>
      </c>
      <c r="D92" s="52">
        <v>0</v>
      </c>
      <c r="E92" s="49">
        <f>Spese!$C92-Spese!$D92</f>
        <v>0</v>
      </c>
    </row>
    <row r="93" spans="1:5" ht="20.100000000000001" customHeight="1" x14ac:dyDescent="0.2">
      <c r="B93" s="51" t="s">
        <v>75</v>
      </c>
      <c r="C93" s="52">
        <v>400</v>
      </c>
      <c r="D93" s="52">
        <v>400</v>
      </c>
      <c r="E93" s="49">
        <f>Spese!$C93-Spese!$D93</f>
        <v>0</v>
      </c>
    </row>
    <row r="94" spans="1:5" ht="20.100000000000001" customHeight="1" x14ac:dyDescent="0.2">
      <c r="B94" s="51" t="s">
        <v>3</v>
      </c>
      <c r="C94" s="52">
        <v>0</v>
      </c>
      <c r="D94" s="52">
        <v>0</v>
      </c>
      <c r="E94" s="49">
        <f>Spese!$C94-Spese!$D94</f>
        <v>0</v>
      </c>
    </row>
    <row r="95" spans="1:5" ht="20.100000000000001" customHeight="1" x14ac:dyDescent="0.2">
      <c r="B95" s="50" t="s">
        <v>76</v>
      </c>
      <c r="C95" s="49">
        <f>SUBTOTAL(109,Fiori[Stimate])</f>
        <v>900</v>
      </c>
      <c r="D95" s="49">
        <f>SUBTOTAL(109,Fiori[Effettive])</f>
        <v>850</v>
      </c>
      <c r="E95" s="49">
        <f>SUBTOTAL(109,Fiori[Superiore/inferiore])</f>
        <v>50</v>
      </c>
    </row>
    <row r="96" spans="1:5" ht="9" customHeight="1" x14ac:dyDescent="0.25">
      <c r="A96" s="38"/>
      <c r="B96" s="29"/>
      <c r="C96" s="44"/>
      <c r="D96" s="44"/>
      <c r="E96" s="44"/>
    </row>
    <row r="97" spans="1:5" ht="22.5" customHeight="1" x14ac:dyDescent="0.25">
      <c r="A97" s="38"/>
      <c r="B97" s="35"/>
      <c r="C97" s="36"/>
      <c r="D97" s="37" t="str">
        <f>"Sono state effettuate tutte le spese nella categoria "&amp;B87&amp;"?"</f>
        <v>Sono state effettuate tutte le spese nella categoria Fiori?</v>
      </c>
      <c r="E97" s="20" t="s">
        <v>100</v>
      </c>
    </row>
    <row r="98" spans="1:5" ht="30" customHeight="1" x14ac:dyDescent="0.25">
      <c r="A98" s="38"/>
      <c r="B98" s="25"/>
      <c r="C98" s="19"/>
      <c r="D98" s="19"/>
      <c r="E98" s="19"/>
    </row>
    <row r="99" spans="1:5" ht="21.95" customHeight="1" x14ac:dyDescent="0.25">
      <c r="A99" s="38"/>
      <c r="B99" s="64" t="s">
        <v>9</v>
      </c>
      <c r="C99" s="64"/>
      <c r="D99" s="64"/>
      <c r="E99" s="64"/>
    </row>
    <row r="100" spans="1:5" ht="6" customHeight="1" x14ac:dyDescent="0.25">
      <c r="A100" s="38"/>
      <c r="B100" s="26"/>
      <c r="C100" s="9"/>
      <c r="D100" s="9"/>
      <c r="E100" s="9"/>
    </row>
    <row r="101" spans="1:5" ht="20.100000000000001" customHeight="1" x14ac:dyDescent="0.2">
      <c r="A101" s="40"/>
      <c r="B101" s="24" t="s">
        <v>1</v>
      </c>
      <c r="C101" s="34" t="s">
        <v>14</v>
      </c>
      <c r="D101" s="34" t="s">
        <v>15</v>
      </c>
      <c r="E101" s="34" t="s">
        <v>16</v>
      </c>
    </row>
    <row r="102" spans="1:5" ht="20.100000000000001" customHeight="1" x14ac:dyDescent="0.2">
      <c r="B102" s="51" t="s">
        <v>77</v>
      </c>
      <c r="C102" s="52">
        <v>1000</v>
      </c>
      <c r="D102" s="52">
        <v>400</v>
      </c>
      <c r="E102" s="52">
        <f>Spese!$C102-Spese!$D102</f>
        <v>600</v>
      </c>
    </row>
    <row r="103" spans="1:5" ht="20.100000000000001" customHeight="1" x14ac:dyDescent="0.2">
      <c r="B103" s="51" t="s">
        <v>78</v>
      </c>
      <c r="C103" s="52">
        <v>150</v>
      </c>
      <c r="D103" s="52">
        <v>200</v>
      </c>
      <c r="E103" s="52">
        <f>Spese!$C103-Spese!$D103</f>
        <v>-50</v>
      </c>
    </row>
    <row r="104" spans="1:5" ht="20.100000000000001" customHeight="1" x14ac:dyDescent="0.2">
      <c r="B104" s="51" t="s">
        <v>79</v>
      </c>
      <c r="C104" s="52">
        <v>150</v>
      </c>
      <c r="D104" s="52">
        <v>200</v>
      </c>
      <c r="E104" s="49">
        <f>Spese!$C104-Spese!$D104</f>
        <v>-50</v>
      </c>
    </row>
    <row r="105" spans="1:5" ht="20.100000000000001" customHeight="1" x14ac:dyDescent="0.2">
      <c r="B105" s="51" t="s">
        <v>80</v>
      </c>
      <c r="C105" s="52">
        <v>25</v>
      </c>
      <c r="D105" s="52">
        <v>25</v>
      </c>
      <c r="E105" s="49">
        <f>Spese!$C105-Spese!$D105</f>
        <v>0</v>
      </c>
    </row>
    <row r="106" spans="1:5" ht="20.100000000000001" customHeight="1" x14ac:dyDescent="0.2">
      <c r="B106" s="51" t="s">
        <v>81</v>
      </c>
      <c r="C106" s="52">
        <v>20</v>
      </c>
      <c r="D106" s="52">
        <v>250</v>
      </c>
      <c r="E106" s="49">
        <f>Spese!$C106-Spese!$D106</f>
        <v>-230</v>
      </c>
    </row>
    <row r="107" spans="1:5" ht="20.100000000000001" customHeight="1" x14ac:dyDescent="0.2">
      <c r="B107" s="50" t="s">
        <v>82</v>
      </c>
      <c r="C107" s="49">
        <f>SUBTOTAL(109,Regali[Stimate])</f>
        <v>1345</v>
      </c>
      <c r="D107" s="49">
        <f>SUBTOTAL(109,Regali[Effettive])</f>
        <v>1075</v>
      </c>
      <c r="E107" s="49">
        <f>SUBTOTAL(109,Regali[Superiore/inferiore])</f>
        <v>270</v>
      </c>
    </row>
    <row r="108" spans="1:5" ht="9" customHeight="1" x14ac:dyDescent="0.25">
      <c r="A108" s="38"/>
      <c r="B108" s="29"/>
      <c r="C108" s="44"/>
      <c r="D108" s="44"/>
      <c r="E108" s="44"/>
    </row>
    <row r="109" spans="1:5" ht="22.5" customHeight="1" x14ac:dyDescent="0.25">
      <c r="A109" s="38"/>
      <c r="B109" s="35"/>
      <c r="C109" s="36"/>
      <c r="D109" s="37" t="str">
        <f>"Sono state effettuate tutte le spese nella categoria "&amp;B99&amp;"?"</f>
        <v>Sono state effettuate tutte le spese nella categoria Regali?</v>
      </c>
      <c r="E109" s="20" t="s">
        <v>100</v>
      </c>
    </row>
    <row r="110" spans="1:5" ht="30" customHeight="1" x14ac:dyDescent="0.25">
      <c r="A110" s="38"/>
      <c r="B110" s="25"/>
      <c r="C110" s="19"/>
      <c r="D110" s="19"/>
      <c r="E110" s="19"/>
    </row>
    <row r="111" spans="1:5" ht="21.95" customHeight="1" x14ac:dyDescent="0.25">
      <c r="A111" s="38"/>
      <c r="B111" s="64" t="s">
        <v>83</v>
      </c>
      <c r="C111" s="64"/>
      <c r="D111" s="64"/>
      <c r="E111" s="64"/>
    </row>
    <row r="112" spans="1:5" ht="6" customHeight="1" x14ac:dyDescent="0.25">
      <c r="A112" s="38"/>
      <c r="B112" s="26"/>
      <c r="C112" s="9"/>
      <c r="D112" s="9"/>
      <c r="E112" s="9"/>
    </row>
    <row r="113" spans="1:5" ht="20.100000000000001" customHeight="1" x14ac:dyDescent="0.2">
      <c r="A113" s="40"/>
      <c r="B113" s="24" t="s">
        <v>1</v>
      </c>
      <c r="C113" s="34" t="s">
        <v>14</v>
      </c>
      <c r="D113" s="34" t="s">
        <v>15</v>
      </c>
      <c r="E113" s="34" t="s">
        <v>16</v>
      </c>
    </row>
    <row r="114" spans="1:5" ht="20.100000000000001" customHeight="1" x14ac:dyDescent="0.2">
      <c r="B114" s="51" t="s">
        <v>84</v>
      </c>
      <c r="C114" s="52">
        <v>100</v>
      </c>
      <c r="D114" s="52">
        <v>125</v>
      </c>
      <c r="E114" s="52">
        <f>Spese!$C114-Spese!$D114</f>
        <v>-25</v>
      </c>
    </row>
    <row r="115" spans="1:5" ht="20.100000000000001" customHeight="1" x14ac:dyDescent="0.2">
      <c r="B115" s="51" t="s">
        <v>85</v>
      </c>
      <c r="C115" s="52">
        <v>0</v>
      </c>
      <c r="D115" s="52">
        <v>40</v>
      </c>
      <c r="E115" s="49">
        <f>Spese!$C115-Spese!$D115</f>
        <v>-40</v>
      </c>
    </row>
    <row r="116" spans="1:5" ht="20.100000000000001" customHeight="1" x14ac:dyDescent="0.2">
      <c r="B116" s="51" t="s">
        <v>86</v>
      </c>
      <c r="C116" s="52">
        <v>0</v>
      </c>
      <c r="D116" s="52">
        <v>0</v>
      </c>
      <c r="E116" s="49">
        <f>Spese!$C116-Spese!$D116</f>
        <v>0</v>
      </c>
    </row>
    <row r="117" spans="1:5" ht="20.100000000000001" customHeight="1" x14ac:dyDescent="0.2">
      <c r="B117" s="50" t="s">
        <v>87</v>
      </c>
      <c r="C117" s="49">
        <f>SUBTOTAL(109,Viaggi[Stimate])</f>
        <v>100</v>
      </c>
      <c r="D117" s="49">
        <f>SUBTOTAL(109,Viaggi[Effettive])</f>
        <v>165</v>
      </c>
      <c r="E117" s="49">
        <f>SUBTOTAL(109,Viaggi[Superiore/inferiore])</f>
        <v>-65</v>
      </c>
    </row>
    <row r="118" spans="1:5" ht="9" customHeight="1" x14ac:dyDescent="0.25">
      <c r="A118" s="38"/>
      <c r="B118" s="29"/>
      <c r="C118" s="44"/>
      <c r="D118" s="44"/>
      <c r="E118" s="44"/>
    </row>
    <row r="119" spans="1:5" ht="22.5" customHeight="1" x14ac:dyDescent="0.25">
      <c r="A119" s="38"/>
      <c r="B119" s="35"/>
      <c r="C119" s="36"/>
      <c r="D119" s="37" t="str">
        <f>"Sono state effettuate tutte le spese nella categoria "&amp;B111&amp;"?"</f>
        <v>Sono state effettuate tutte le spese nella categoria Viaggi/trasporti?</v>
      </c>
      <c r="E119" s="20" t="s">
        <v>101</v>
      </c>
    </row>
    <row r="120" spans="1:5" ht="30" customHeight="1" x14ac:dyDescent="0.25">
      <c r="A120" s="38"/>
      <c r="B120" s="25"/>
      <c r="C120" s="19"/>
      <c r="D120" s="19"/>
      <c r="E120" s="19"/>
    </row>
    <row r="121" spans="1:5" ht="21.95" customHeight="1" x14ac:dyDescent="0.25">
      <c r="A121" s="38"/>
      <c r="B121" s="64" t="s">
        <v>88</v>
      </c>
      <c r="C121" s="64"/>
      <c r="D121" s="64"/>
      <c r="E121" s="64"/>
    </row>
    <row r="122" spans="1:5" ht="6" customHeight="1" x14ac:dyDescent="0.25">
      <c r="A122" s="38"/>
      <c r="B122" s="26"/>
      <c r="C122" s="9"/>
      <c r="D122" s="9"/>
      <c r="E122" s="9"/>
    </row>
    <row r="123" spans="1:5" ht="20.100000000000001" customHeight="1" x14ac:dyDescent="0.2">
      <c r="A123" s="40"/>
      <c r="B123" s="24" t="s">
        <v>1</v>
      </c>
      <c r="C123" s="34" t="s">
        <v>14</v>
      </c>
      <c r="D123" s="34" t="s">
        <v>15</v>
      </c>
      <c r="E123" s="34" t="s">
        <v>16</v>
      </c>
    </row>
    <row r="124" spans="1:5" ht="20.100000000000001" customHeight="1" x14ac:dyDescent="0.2">
      <c r="B124" s="30" t="s">
        <v>89</v>
      </c>
      <c r="C124" s="47">
        <v>0</v>
      </c>
      <c r="D124" s="47">
        <v>0</v>
      </c>
      <c r="E124" s="47">
        <f>Spese!$C124-Spese!$D124</f>
        <v>0</v>
      </c>
    </row>
    <row r="125" spans="1:5" ht="20.100000000000001" customHeight="1" x14ac:dyDescent="0.2">
      <c r="B125" s="31" t="s">
        <v>90</v>
      </c>
      <c r="C125" s="47">
        <v>40</v>
      </c>
      <c r="D125" s="47">
        <v>55</v>
      </c>
      <c r="E125" s="47">
        <f>Spese!$C125-Spese!$D125</f>
        <v>-15</v>
      </c>
    </row>
    <row r="126" spans="1:5" ht="20.100000000000001" customHeight="1" x14ac:dyDescent="0.2">
      <c r="B126" s="30" t="s">
        <v>91</v>
      </c>
      <c r="C126" s="47">
        <v>0</v>
      </c>
      <c r="D126" s="47">
        <v>0</v>
      </c>
      <c r="E126" s="47">
        <f>Spese!$C126-Spese!$D126</f>
        <v>0</v>
      </c>
    </row>
    <row r="127" spans="1:5" ht="20.100000000000001" customHeight="1" x14ac:dyDescent="0.2">
      <c r="B127" s="31" t="s">
        <v>92</v>
      </c>
      <c r="C127" s="47">
        <v>450</v>
      </c>
      <c r="D127" s="47">
        <v>450</v>
      </c>
      <c r="E127" s="47">
        <f>Spese!$C127-Spese!$D127</f>
        <v>0</v>
      </c>
    </row>
    <row r="128" spans="1:5" ht="20.100000000000001" customHeight="1" x14ac:dyDescent="0.2">
      <c r="B128" s="31" t="s">
        <v>93</v>
      </c>
      <c r="C128" s="47">
        <v>20</v>
      </c>
      <c r="D128" s="47">
        <v>50</v>
      </c>
      <c r="E128" s="47">
        <f>Spese!$C128-Spese!$D128</f>
        <v>-30</v>
      </c>
    </row>
    <row r="129" spans="1:5" ht="20.100000000000001" customHeight="1" x14ac:dyDescent="0.2">
      <c r="B129" s="31" t="s">
        <v>94</v>
      </c>
      <c r="C129" s="47">
        <v>30</v>
      </c>
      <c r="D129" s="47">
        <v>20</v>
      </c>
      <c r="E129" s="47">
        <f>Spese!$C129-Spese!$D129</f>
        <v>10</v>
      </c>
    </row>
    <row r="130" spans="1:5" ht="20.100000000000001" customHeight="1" x14ac:dyDescent="0.2">
      <c r="B130" s="31" t="s">
        <v>95</v>
      </c>
      <c r="C130" s="47">
        <v>45</v>
      </c>
      <c r="D130" s="47">
        <v>46</v>
      </c>
      <c r="E130" s="47">
        <f>Spese!$C130-Spese!$D130</f>
        <v>-1</v>
      </c>
    </row>
    <row r="131" spans="1:5" ht="20.100000000000001" customHeight="1" x14ac:dyDescent="0.2">
      <c r="B131" s="31" t="s">
        <v>96</v>
      </c>
      <c r="C131" s="47">
        <v>0</v>
      </c>
      <c r="D131" s="47">
        <v>0</v>
      </c>
      <c r="E131" s="47">
        <f>Spese!$C131-Spese!$D131</f>
        <v>0</v>
      </c>
    </row>
    <row r="132" spans="1:5" ht="20.100000000000001" customHeight="1" x14ac:dyDescent="0.2">
      <c r="B132" s="31" t="s">
        <v>97</v>
      </c>
      <c r="C132" s="47">
        <v>300</v>
      </c>
      <c r="D132" s="47">
        <v>400</v>
      </c>
      <c r="E132" s="47">
        <f>Spese!$C132-Spese!$D132</f>
        <v>-100</v>
      </c>
    </row>
    <row r="133" spans="1:5" ht="20.100000000000001" customHeight="1" x14ac:dyDescent="0.2">
      <c r="B133" s="31" t="s">
        <v>98</v>
      </c>
      <c r="C133" s="47">
        <v>0</v>
      </c>
      <c r="D133" s="47">
        <v>0</v>
      </c>
      <c r="E133" s="47">
        <f>Spese!$C133-Spese!$D133</f>
        <v>0</v>
      </c>
    </row>
    <row r="134" spans="1:5" ht="20.100000000000001" customHeight="1" x14ac:dyDescent="0.2">
      <c r="B134" s="50" t="s">
        <v>99</v>
      </c>
      <c r="C134" s="49">
        <f>SUBTOTAL(109,AltreSpese[Stimate])</f>
        <v>885</v>
      </c>
      <c r="D134" s="49">
        <f>SUBTOTAL(109,AltreSpese[Effettive])</f>
        <v>1021</v>
      </c>
      <c r="E134" s="49">
        <f>SUBTOTAL(109,AltreSpese[Superiore/inferiore])</f>
        <v>-136</v>
      </c>
    </row>
    <row r="135" spans="1:5" ht="9" customHeight="1" x14ac:dyDescent="0.25">
      <c r="A135" s="38"/>
      <c r="B135" s="29"/>
      <c r="C135" s="44"/>
      <c r="D135" s="44"/>
      <c r="E135" s="44"/>
    </row>
    <row r="136" spans="1:5" ht="22.5" customHeight="1" x14ac:dyDescent="0.25">
      <c r="A136" s="38"/>
      <c r="B136" s="35"/>
      <c r="C136" s="36"/>
      <c r="D136" s="37" t="str">
        <f>"Sono state effettuate tutte le spese nella categoria "&amp;B121&amp;"?"</f>
        <v>Sono state effettuate tutte le spese nella categoria Altre spese?</v>
      </c>
      <c r="E136" s="20" t="s">
        <v>100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108" priority="19" operator="containsText" text="No">
      <formula>NOT(ISERROR(SEARCH("No",E20)))</formula>
    </cfRule>
    <cfRule type="containsText" dxfId="107" priority="20" operator="containsText" text="Sì">
      <formula>NOT(ISERROR(SEARCH("Sì",E20)))</formula>
    </cfRule>
  </conditionalFormatting>
  <dataValidations count="12">
    <dataValidation type="list" allowBlank="1" showInputMessage="1" showErrorMessage="1" prompt="Selezionare Sì dopo aver completato l'immissione dei dettagli nella tabella precedente" sqref="E20 E36 E45 E61 E72 E85 E97 E109 E119 E136" xr:uid="{00000000-0002-0000-0100-000000000000}">
      <formula1>"Sì,No"</formula1>
    </dataValidation>
    <dataValidation allowBlank="1" showInputMessage="1" showErrorMessage="1" prompt="Immettere i dettagli per ogni categoria di spesa. _x000a__x000a_In ogni tabella sono presenti le caselle a discesa Sì/No che consentono di identificare le categorie già completate." sqref="A1" xr:uid="{00000000-0002-0000-0100-000001000000}"/>
    <dataValidation allowBlank="1" showInputMessage="1" showErrorMessage="1" prompt="Nella tabella seguente immettere i dettagli delle spese nella categoria Abbigliamento" sqref="B2:E2" xr:uid="{00000000-0002-0000-0100-000002000000}"/>
    <dataValidation allowBlank="1" showInputMessage="1" showErrorMessage="1" prompt="Nella tabella seguente immettere i dettagli delle spese nella categoria Ricevimento nuziale" sqref="B22:E22" xr:uid="{00000000-0002-0000-0100-000003000000}"/>
    <dataValidation allowBlank="1" showInputMessage="1" showErrorMessage="1" prompt="Nella tabella seguente immettere i dettagli delle spese nella categoria Musica/intrattenimento" sqref="B38:E38" xr:uid="{00000000-0002-0000-0100-000004000000}"/>
    <dataValidation allowBlank="1" showInputMessage="1" showErrorMessage="1" prompt="Nella tabella seguente immettere i dettagli delle spese nella categoria Stampa/elementi decorativi" sqref="B47:E47" xr:uid="{00000000-0002-0000-0100-000005000000}"/>
    <dataValidation allowBlank="1" showInputMessage="1" showErrorMessage="1" prompt="Nella tabella seguente immettere i dettagli delle spese nella categoria Fotografia" sqref="B63:E63" xr:uid="{00000000-0002-0000-0100-000006000000}"/>
    <dataValidation allowBlank="1" showInputMessage="1" showErrorMessage="1" prompt="Nella tabella seguente immettere i dettagli delle spese nella categoria Decorazioni" sqref="B74:E74" xr:uid="{00000000-0002-0000-0100-000007000000}"/>
    <dataValidation allowBlank="1" showInputMessage="1" showErrorMessage="1" prompt="Nella tabella seguente immettere i dettagli delle spese nella categoria Fiori" sqref="B87:E87" xr:uid="{00000000-0002-0000-0100-000008000000}"/>
    <dataValidation allowBlank="1" showInputMessage="1" showErrorMessage="1" prompt="Nella tabella seguente immettere i dettagli delle spese nella categoria Regali" sqref="B99:E99" xr:uid="{00000000-0002-0000-0100-000009000000}"/>
    <dataValidation allowBlank="1" showInputMessage="1" showErrorMessage="1" prompt="Nella tabella seguente immettere i dettagli delle spese nella categoria Viaggi/trasporti" sqref="B111:E111" xr:uid="{00000000-0002-0000-0100-00000A000000}"/>
    <dataValidation allowBlank="1" showInputMessage="1" showErrorMessage="1" prompt="Nella tabella seguente immettere i dettagli delle spese nella categoria Altre spese" sqref="B121:E121" xr:uid="{00000000-0002-0000-0100-00000B000000}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defaultRowHeight="12.75" x14ac:dyDescent="0.2"/>
  <cols>
    <col min="2" max="2" width="19.85546875" bestFit="1" customWidth="1"/>
    <col min="3" max="3" width="11.7109375" bestFit="1" customWidth="1"/>
    <col min="4" max="4" width="9.42578125" bestFit="1" customWidth="1"/>
    <col min="5" max="7" width="9.42578125" customWidth="1"/>
    <col min="8" max="8" width="23.28515625" bestFit="1" customWidth="1"/>
  </cols>
  <sheetData>
    <row r="2" spans="2:8" x14ac:dyDescent="0.2">
      <c r="B2" s="14" t="s">
        <v>102</v>
      </c>
      <c r="C2" s="14" t="s">
        <v>104</v>
      </c>
      <c r="D2" s="14" t="s">
        <v>15</v>
      </c>
      <c r="E2" s="14"/>
      <c r="F2" s="14" t="s">
        <v>14</v>
      </c>
      <c r="G2" s="14"/>
      <c r="H2" s="14" t="s">
        <v>105</v>
      </c>
    </row>
    <row r="3" spans="2:8" x14ac:dyDescent="0.2">
      <c r="B3" s="11" t="s">
        <v>2</v>
      </c>
      <c r="C3" s="12">
        <f>Abbigliamento_Totale_sti</f>
        <v>9490</v>
      </c>
      <c r="D3" s="12">
        <f>Abbigliamento_Totale_eff</f>
        <v>9770</v>
      </c>
      <c r="E3" s="12">
        <f>C3-F3</f>
        <v>9480</v>
      </c>
      <c r="F3" s="12">
        <f>ROUNDUP($C$13/1000,0)</f>
        <v>10</v>
      </c>
      <c r="G3" s="13">
        <f>$D$13-E3</f>
        <v>290</v>
      </c>
      <c r="H3" s="12">
        <f>D3-C3</f>
        <v>280</v>
      </c>
    </row>
    <row r="4" spans="2:8" x14ac:dyDescent="0.2">
      <c r="B4" s="11" t="s">
        <v>3</v>
      </c>
      <c r="C4" s="12">
        <f>Ricevimentonuziale_Totale_sti</f>
        <v>1050</v>
      </c>
      <c r="D4" s="12">
        <f>Ricevimentonuziale_Totale_eff</f>
        <v>928</v>
      </c>
      <c r="E4" s="12">
        <f t="shared" ref="E4:E12" si="0">C4-F4</f>
        <v>1040</v>
      </c>
      <c r="F4" s="12">
        <f t="shared" ref="F4:F13" si="1">ROUNDUP($C$13/1000,0)</f>
        <v>10</v>
      </c>
      <c r="G4" s="13">
        <f t="shared" ref="G4:G12" si="2">$D$13-E4</f>
        <v>8730</v>
      </c>
      <c r="H4" s="12">
        <f t="shared" ref="H4:H12" si="3">D4-C4</f>
        <v>-122</v>
      </c>
    </row>
    <row r="5" spans="2:8" x14ac:dyDescent="0.2">
      <c r="B5" s="11" t="s">
        <v>4</v>
      </c>
      <c r="C5" s="12">
        <f>Musica_Intrattenimento_Totale_sti</f>
        <v>600</v>
      </c>
      <c r="D5" s="12">
        <f>Musica_Intrattenimento_Totale_eff</f>
        <v>500</v>
      </c>
      <c r="E5" s="12">
        <f t="shared" si="0"/>
        <v>590</v>
      </c>
      <c r="F5" s="12">
        <f t="shared" si="1"/>
        <v>10</v>
      </c>
      <c r="G5" s="13">
        <f t="shared" si="2"/>
        <v>9180</v>
      </c>
      <c r="H5" s="12">
        <f t="shared" si="3"/>
        <v>-100</v>
      </c>
    </row>
    <row r="6" spans="2:8" x14ac:dyDescent="0.2">
      <c r="B6" s="11" t="s">
        <v>5</v>
      </c>
      <c r="C6" s="12">
        <f>Stampa__Elementidecorativi_Totale_sti</f>
        <v>935</v>
      </c>
      <c r="D6" s="12">
        <f>Stampa__Elementidecorativi_Totale_eff</f>
        <v>870</v>
      </c>
      <c r="E6" s="12">
        <f t="shared" si="0"/>
        <v>925</v>
      </c>
      <c r="F6" s="12">
        <f t="shared" si="1"/>
        <v>10</v>
      </c>
      <c r="G6" s="13">
        <f t="shared" si="2"/>
        <v>8845</v>
      </c>
      <c r="H6" s="12">
        <f t="shared" si="3"/>
        <v>-65</v>
      </c>
    </row>
    <row r="7" spans="2:8" x14ac:dyDescent="0.2">
      <c r="B7" s="11" t="s">
        <v>6</v>
      </c>
      <c r="C7" s="12">
        <f>Fotografia_Totale_sti</f>
        <v>1625</v>
      </c>
      <c r="D7" s="12">
        <f>Fotografia_Totale_eff</f>
        <v>1575</v>
      </c>
      <c r="E7" s="12">
        <f t="shared" si="0"/>
        <v>1615</v>
      </c>
      <c r="F7" s="12">
        <f t="shared" si="1"/>
        <v>10</v>
      </c>
      <c r="G7" s="13">
        <f t="shared" si="2"/>
        <v>8155</v>
      </c>
      <c r="H7" s="12">
        <f t="shared" si="3"/>
        <v>-50</v>
      </c>
    </row>
    <row r="8" spans="2:8" x14ac:dyDescent="0.2">
      <c r="B8" s="11" t="s">
        <v>7</v>
      </c>
      <c r="C8" s="12">
        <f>Decorazioni_Totale_sti</f>
        <v>700</v>
      </c>
      <c r="D8" s="12">
        <f>Decorazioni_Totale_eff</f>
        <v>720</v>
      </c>
      <c r="E8" s="12">
        <f t="shared" si="0"/>
        <v>690</v>
      </c>
      <c r="F8" s="12">
        <f t="shared" si="1"/>
        <v>10</v>
      </c>
      <c r="G8" s="13">
        <f t="shared" si="2"/>
        <v>9080</v>
      </c>
      <c r="H8" s="12">
        <f t="shared" si="3"/>
        <v>20</v>
      </c>
    </row>
    <row r="9" spans="2:8" x14ac:dyDescent="0.2">
      <c r="B9" s="11" t="s">
        <v>8</v>
      </c>
      <c r="C9" s="12">
        <f>Fiori_Totale_sti</f>
        <v>900</v>
      </c>
      <c r="D9" s="12">
        <f>Fiori_Totale_eff</f>
        <v>850</v>
      </c>
      <c r="E9" s="12">
        <f t="shared" si="0"/>
        <v>890</v>
      </c>
      <c r="F9" s="12">
        <f t="shared" si="1"/>
        <v>10</v>
      </c>
      <c r="G9" s="13">
        <f t="shared" si="2"/>
        <v>8880</v>
      </c>
      <c r="H9" s="12">
        <f t="shared" si="3"/>
        <v>-50</v>
      </c>
    </row>
    <row r="10" spans="2:8" x14ac:dyDescent="0.2">
      <c r="B10" s="11" t="s">
        <v>9</v>
      </c>
      <c r="C10" s="12">
        <f>Regali_Totale_sti</f>
        <v>1345</v>
      </c>
      <c r="D10" s="12">
        <f>Regali_Totale_eff</f>
        <v>1075</v>
      </c>
      <c r="E10" s="12">
        <f t="shared" si="0"/>
        <v>1335</v>
      </c>
      <c r="F10" s="12">
        <f t="shared" si="1"/>
        <v>10</v>
      </c>
      <c r="G10" s="13">
        <f t="shared" si="2"/>
        <v>8435</v>
      </c>
      <c r="H10" s="12">
        <f t="shared" si="3"/>
        <v>-270</v>
      </c>
    </row>
    <row r="11" spans="2:8" x14ac:dyDescent="0.2">
      <c r="B11" s="11" t="s">
        <v>10</v>
      </c>
      <c r="C11" s="12">
        <f>Viaggi_Trasporti_Totale_sti</f>
        <v>100</v>
      </c>
      <c r="D11" s="12">
        <f>Viaggi_Trasporti_Totale_eff</f>
        <v>165</v>
      </c>
      <c r="E11" s="12">
        <f t="shared" si="0"/>
        <v>90</v>
      </c>
      <c r="F11" s="12">
        <f t="shared" si="1"/>
        <v>10</v>
      </c>
      <c r="G11" s="13">
        <f t="shared" si="2"/>
        <v>9680</v>
      </c>
      <c r="H11" s="12">
        <f t="shared" si="3"/>
        <v>65</v>
      </c>
    </row>
    <row r="12" spans="2:8" x14ac:dyDescent="0.2">
      <c r="B12" s="11" t="s">
        <v>11</v>
      </c>
      <c r="C12" s="12">
        <f>Altre_Spese_Totale_sti</f>
        <v>885</v>
      </c>
      <c r="D12" s="12">
        <f>Altre_Spese_Totale_eff</f>
        <v>1021</v>
      </c>
      <c r="E12" s="12">
        <f t="shared" si="0"/>
        <v>875</v>
      </c>
      <c r="F12" s="12">
        <f t="shared" si="1"/>
        <v>10</v>
      </c>
      <c r="G12" s="13">
        <f t="shared" si="2"/>
        <v>8895</v>
      </c>
      <c r="H12" s="12">
        <f t="shared" si="3"/>
        <v>136</v>
      </c>
    </row>
    <row r="13" spans="2:8" x14ac:dyDescent="0.2">
      <c r="B13" s="11" t="s">
        <v>103</v>
      </c>
      <c r="C13" s="13">
        <f>MAX(C3:D12)</f>
        <v>9770</v>
      </c>
      <c r="D13" s="13">
        <f>MAX(C3:D12)</f>
        <v>9770</v>
      </c>
      <c r="E13" s="12"/>
      <c r="F13" s="12">
        <f t="shared" si="1"/>
        <v>10</v>
      </c>
      <c r="G13" s="13"/>
      <c r="H13" s="1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30</vt:i4>
      </vt:variant>
    </vt:vector>
  </HeadingPairs>
  <TitlesOfParts>
    <vt:vector size="33" baseType="lpstr">
      <vt:lpstr>Budget matrimonio</vt:lpstr>
      <vt:lpstr>Spese</vt:lpstr>
      <vt:lpstr>Calcoli</vt:lpstr>
      <vt:lpstr>Abbigliamento_Fatto</vt:lpstr>
      <vt:lpstr>Abbigliamento_Totale_eff</vt:lpstr>
      <vt:lpstr>Abbigliamento_Totale_sti</vt:lpstr>
      <vt:lpstr>Altre_Spese_Totale_eff</vt:lpstr>
      <vt:lpstr>Altre_Spese_Totale_sti</vt:lpstr>
      <vt:lpstr>Altro_Fatto</vt:lpstr>
      <vt:lpstr>Deco_Fatte</vt:lpstr>
      <vt:lpstr>Decorazioni_Totale_eff</vt:lpstr>
      <vt:lpstr>Decorazioni_Totale_sti</vt:lpstr>
      <vt:lpstr>Fiori_Fatti</vt:lpstr>
      <vt:lpstr>Fiori_Totale_eff</vt:lpstr>
      <vt:lpstr>Fiori_Totale_sti</vt:lpstr>
      <vt:lpstr>Fotografia_Fatto</vt:lpstr>
      <vt:lpstr>Fotografia_Totale_eff</vt:lpstr>
      <vt:lpstr>Fotografia_Totale_sti</vt:lpstr>
      <vt:lpstr>Musica_Fatta</vt:lpstr>
      <vt:lpstr>Musica_Intrattenimento_Totale_eff</vt:lpstr>
      <vt:lpstr>Musica_Intrattenimento_Totale_sti</vt:lpstr>
      <vt:lpstr>Regali_Fatti</vt:lpstr>
      <vt:lpstr>Regali_Totale_eff</vt:lpstr>
      <vt:lpstr>Regali_Totale_sti</vt:lpstr>
      <vt:lpstr>Ricevimentonuziale_Fatto</vt:lpstr>
      <vt:lpstr>Ricevimentonuziale_Totale_eff</vt:lpstr>
      <vt:lpstr>Ricevimentonuziale_Totale_sti</vt:lpstr>
      <vt:lpstr>Stampa__Elementidecorativi_Totale_eff</vt:lpstr>
      <vt:lpstr>Stampa__Elementidecorativi_Totale_sti</vt:lpstr>
      <vt:lpstr>Stampa_Fatto</vt:lpstr>
      <vt:lpstr>Viaggi_Fatto</vt:lpstr>
      <vt:lpstr>Viaggi_Trasporti_Totale_eff</vt:lpstr>
      <vt:lpstr>Viaggi_Trasporti_Totale_sti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2019-06-29T08:34:26Z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