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h-cn-1\PubMed\Templates\20210903_Template_For_DTP\04_PreDTP_Done\it-IT\"/>
    </mc:Choice>
  </mc:AlternateContent>
  <xr:revisionPtr revIDLastSave="0" documentId="13_ncr:1_{297CA6DE-A363-4C2F-B1A8-62CE51BBB0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izio" sheetId="3" r:id="rId1"/>
    <sheet name="Budget regali e tracker" sheetId="1" r:id="rId2"/>
    <sheet name="Dati" sheetId="2" state="hidden" r:id="rId3"/>
  </sheets>
  <definedNames>
    <definedName name="_xlnm.Print_Titles" localSheetId="1">'Budget regali e tracker'!$5:$5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G6" i="2"/>
  <c r="F6" i="2"/>
  <c r="E6" i="2"/>
  <c r="H13" i="2" l="1"/>
  <c r="H12" i="2"/>
  <c r="H11" i="2"/>
  <c r="H10" i="2"/>
  <c r="H9" i="2"/>
  <c r="H8" i="2"/>
  <c r="H7" i="2"/>
  <c r="H5" i="2"/>
  <c r="H4" i="2"/>
  <c r="H3" i="2"/>
  <c r="H2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5" i="2"/>
  <c r="F5" i="2"/>
  <c r="G4" i="2"/>
  <c r="F4" i="2"/>
  <c r="G3" i="2"/>
  <c r="F3" i="2"/>
  <c r="G2" i="2"/>
  <c r="F2" i="2"/>
  <c r="E13" i="2"/>
  <c r="E12" i="2"/>
  <c r="E11" i="2"/>
  <c r="E10" i="2"/>
  <c r="E9" i="2"/>
  <c r="E8" i="2"/>
  <c r="E7" i="2"/>
  <c r="E5" i="2"/>
  <c r="E4" i="2"/>
  <c r="E3" i="2"/>
  <c r="E2" i="2"/>
</calcChain>
</file>

<file path=xl/sharedStrings.xml><?xml version="1.0" encoding="utf-8"?>
<sst xmlns="http://schemas.openxmlformats.org/spreadsheetml/2006/main" count="117" uniqueCount="85">
  <si>
    <t>Informazioni sul modello</t>
  </si>
  <si>
    <t>Usa questo modello per registrare i regali acquistati e tenerne traccia in base al budget.</t>
  </si>
  <si>
    <t>Immetti nella tabella i nomi di familiari e amici, articoli regalati, importi preventivati e spesi, note e infine seleziona occasione e mese dell'evento.</t>
  </si>
  <si>
    <t>Il grafico Panoramica mensile viene aggiornato automaticamente.</t>
  </si>
  <si>
    <t>Nota: </t>
  </si>
  <si>
    <t>Per altre informazioni sulla tabella, premi MAIUSC e quindi F10 in una tabella, seleziona l'opzione TABELLA, infine seleziona TESTO ALTERNATIVO.</t>
  </si>
  <si>
    <t>Crea un’etichetta personale di Gestione e monitoraggio del budget destinato ai regali in questo foglio di lavoro. Il titolo del foglio di lavoro si trova nella cella a destra e il suggerimento nella cella F1. Nelle celle di questa colonna sono disponibili istruzioni utili per l'uso di questo foglio di lavoro.</t>
  </si>
  <si>
    <t>L’etichetta Panoramica mensile si trova nella cella a destra e il suggerimento nella cella D2.</t>
  </si>
  <si>
    <t>L'istogramma per gli importi preventivati con sovrimpressione del grafico a linee per l'importo speso si trova nella cella a destra.</t>
  </si>
  <si>
    <t>L'etichetta Gestione e monitoraggio del budget destinato ai regali si trova nella cella a destra.</t>
  </si>
  <si>
    <t>Immetti i dettagli nella tabella Registrazione budget a partire dalla cella a destra.</t>
  </si>
  <si>
    <t>Panoramica mensile</t>
  </si>
  <si>
    <t>L'istogramma per gli importi preventivati con sovrimpressione del grafico a linee per l'importo speso si trova in questa cella.</t>
  </si>
  <si>
    <t>Chi</t>
  </si>
  <si>
    <t>Nome 1</t>
  </si>
  <si>
    <t>Nome 2</t>
  </si>
  <si>
    <t>Nome 3</t>
  </si>
  <si>
    <t>Nome 4</t>
  </si>
  <si>
    <t>Nome 5</t>
  </si>
  <si>
    <t>Occasione</t>
  </si>
  <si>
    <t>Compleanni</t>
  </si>
  <si>
    <t>Anniversari</t>
  </si>
  <si>
    <t>Festività</t>
  </si>
  <si>
    <t>Nozze</t>
  </si>
  <si>
    <t>Usa il grafico per esaminare i prossimi mesi e pianificare in anticipo. Registra gli acquisti per tenere traccia dei costi rispetto al budget.</t>
  </si>
  <si>
    <t>Mese</t>
  </si>
  <si>
    <t>Giugno</t>
  </si>
  <si>
    <t>Aprile</t>
  </si>
  <si>
    <t>Luglio</t>
  </si>
  <si>
    <t>Gennaio</t>
  </si>
  <si>
    <t>Importo
preventivato</t>
  </si>
  <si>
    <t>Compila più colonne possibili all'inizio di ogni nuovo anno. Immetti i nomi di familiari e amici, seleziona l’occasione del regalo, seleziona il mese dell'evento e digita quanto vuoi spendere. Ogni persona può apparire più volte all'interno della tabella per ogni occasione diversa (compleanno, festività, baby shower e così via).</t>
  </si>
  <si>
    <t>Importo
speso</t>
  </si>
  <si>
    <t>Regalo</t>
  </si>
  <si>
    <t>Scarpe</t>
  </si>
  <si>
    <t>Un gatto</t>
  </si>
  <si>
    <t>Cuffie</t>
  </si>
  <si>
    <t>Gioco</t>
  </si>
  <si>
    <t>Vaso di cristallo</t>
  </si>
  <si>
    <t>Collegamento al regalo</t>
  </si>
  <si>
    <t>Venditore</t>
  </si>
  <si>
    <t>In negozio/
Online</t>
  </si>
  <si>
    <t>Online</t>
  </si>
  <si>
    <t>Acquistato?</t>
  </si>
  <si>
    <t>Sì</t>
  </si>
  <si>
    <t>No</t>
  </si>
  <si>
    <t>Incartato?</t>
  </si>
  <si>
    <t>Consegnato?</t>
  </si>
  <si>
    <t>Note</t>
  </si>
  <si>
    <t>16/06, biglietti per il cinema</t>
  </si>
  <si>
    <t>Ha menzionato che gli piacciono i cani</t>
  </si>
  <si>
    <t>Cose per la residenza universitaria</t>
  </si>
  <si>
    <t>Occasioni</t>
  </si>
  <si>
    <t>Feste di addio al nubilato</t>
  </si>
  <si>
    <t>Baby shower</t>
  </si>
  <si>
    <t>Lauree</t>
  </si>
  <si>
    <t>Altro</t>
  </si>
  <si>
    <t>Data</t>
  </si>
  <si>
    <t>Febbraio</t>
  </si>
  <si>
    <t>Marzo</t>
  </si>
  <si>
    <t>Mag</t>
  </si>
  <si>
    <t>Agosto</t>
  </si>
  <si>
    <t>Settembre</t>
  </si>
  <si>
    <t>Ottobre</t>
  </si>
  <si>
    <t>Novembre</t>
  </si>
  <si>
    <t>Dicembre</t>
  </si>
  <si>
    <t>Gen</t>
  </si>
  <si>
    <t>Feb</t>
  </si>
  <si>
    <t>Mar</t>
  </si>
  <si>
    <t>Apr</t>
  </si>
  <si>
    <t>Giu</t>
  </si>
  <si>
    <t>Lug</t>
  </si>
  <si>
    <t>Ago</t>
  </si>
  <si>
    <t>Set</t>
  </si>
  <si>
    <t>Ott</t>
  </si>
  <si>
    <t>Nov</t>
  </si>
  <si>
    <t>Dic</t>
  </si>
  <si>
    <t>Importo preventivato
Compleanni</t>
  </si>
  <si>
    <t>Importo preventivato
Festività</t>
  </si>
  <si>
    <t>Importo preventivato
Altro</t>
  </si>
  <si>
    <t>Importo speso</t>
  </si>
  <si>
    <t>Maggio</t>
  </si>
  <si>
    <t>altre istruzioni sono state fornite nella colonna A nel foglio di lavoro gestione e monitoraggio del BUDGET REGALI E TRACKER. Questo testo è stato nascosto intenzionalmente. Per rimuovere il testo, seleziona la colonna A, quindi scegli ELIMINA. Per visualizzare il testo, seleziona la colonna A, quindi modifica il colore del carattere.</t>
  </si>
  <si>
    <t>Budget regali e tracker</t>
  </si>
  <si>
    <t>In negozio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</si>
</sst>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&quot;€&quot;\ #,##0"/>
  </numFmts>
  <fonts count="28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9"/>
      <color theme="3"/>
      <name val="Segoe UI"/>
      <family val="2"/>
      <scheme val="minor"/>
    </font>
    <font>
      <sz val="20"/>
      <color theme="4"/>
      <name val="Century Gothic"/>
      <family val="2"/>
      <scheme val="major"/>
    </font>
    <font>
      <sz val="24"/>
      <color theme="3"/>
      <name val="Century Gothic"/>
      <family val="2"/>
      <scheme val="major"/>
    </font>
    <font>
      <b/>
      <sz val="16"/>
      <color theme="1" tint="0.14993743705557422"/>
      <name val="Century Gothic"/>
      <family val="2"/>
      <scheme val="major"/>
    </font>
    <font>
      <b/>
      <sz val="10"/>
      <color theme="0"/>
      <name val="Segoe UI"/>
      <family val="2"/>
      <scheme val="minor"/>
    </font>
    <font>
      <sz val="10"/>
      <color theme="0"/>
      <name val="Segoe UI"/>
      <family val="2"/>
      <scheme val="minor"/>
    </font>
    <font>
      <sz val="11"/>
      <color theme="3"/>
      <name val="Calibri"/>
      <family val="2"/>
    </font>
    <font>
      <sz val="16"/>
      <color theme="0"/>
      <name val="Arial"/>
      <family val="2"/>
    </font>
    <font>
      <sz val="10"/>
      <color theme="1" tint="0.14999847407452621"/>
      <name val="Segoe UI"/>
      <family val="2"/>
      <scheme val="minor"/>
    </font>
    <font>
      <sz val="11"/>
      <color theme="0"/>
      <name val="Calibri"/>
      <family val="2"/>
    </font>
    <font>
      <b/>
      <sz val="11"/>
      <color theme="3"/>
      <name val="Calibri"/>
      <family val="2"/>
    </font>
    <font>
      <sz val="10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indent="1"/>
    </xf>
    <xf numFmtId="0" fontId="4" fillId="0" borderId="0" applyNumberFormat="0" applyFill="0" applyBorder="0" applyProtection="0">
      <alignment horizontal="left" vertical="center" indent="2"/>
    </xf>
    <xf numFmtId="0" fontId="5" fillId="0" borderId="0" applyNumberFormat="0" applyFill="0" applyProtection="0">
      <alignment horizontal="left" vertical="center" indent="2"/>
    </xf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5" applyNumberFormat="0" applyAlignment="0" applyProtection="0"/>
    <xf numFmtId="0" fontId="20" fillId="8" borderId="6" applyNumberFormat="0" applyAlignment="0" applyProtection="0"/>
    <xf numFmtId="0" fontId="21" fillId="8" borderId="5" applyNumberFormat="0" applyAlignment="0" applyProtection="0"/>
    <xf numFmtId="0" fontId="22" fillId="0" borderId="7" applyNumberFormat="0" applyFill="0" applyAlignment="0" applyProtection="0"/>
    <xf numFmtId="0" fontId="23" fillId="9" borderId="8" applyNumberFormat="0" applyAlignment="0" applyProtection="0"/>
    <xf numFmtId="0" fontId="24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4">
    <xf numFmtId="0" fontId="0" fillId="0" borderId="0" xfId="0">
      <alignment horizontal="left" indent="1"/>
    </xf>
    <xf numFmtId="0" fontId="0" fillId="0" borderId="0" xfId="0" applyAlignment="1">
      <alignment horizontal="left" vertical="center" wrapText="1" indent="2"/>
    </xf>
    <xf numFmtId="0" fontId="2" fillId="0" borderId="0" xfId="0" applyFont="1">
      <alignment horizontal="left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 indent="1"/>
    </xf>
    <xf numFmtId="0" fontId="3" fillId="0" borderId="0" xfId="1" applyFont="1" applyBorder="1">
      <alignment horizontal="left" vertical="center" indent="2"/>
    </xf>
    <xf numFmtId="0" fontId="8" fillId="0" borderId="0" xfId="0" applyFont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168" fontId="10" fillId="0" borderId="2" xfId="0" applyNumberFormat="1" applyFont="1" applyBorder="1" applyAlignment="1">
      <alignment horizontal="left" vertical="center" indent="1"/>
    </xf>
    <xf numFmtId="168" fontId="0" fillId="0" borderId="0" xfId="0" applyNumberFormat="1">
      <alignment horizontal="left" indent="1"/>
    </xf>
    <xf numFmtId="0" fontId="4" fillId="0" borderId="0" xfId="1" applyBorder="1">
      <alignment horizontal="left" vertical="center" indent="2"/>
    </xf>
    <xf numFmtId="0" fontId="4" fillId="0" borderId="1" xfId="1" applyBorder="1">
      <alignment horizontal="left" vertical="center" indent="2"/>
    </xf>
    <xf numFmtId="0" fontId="0" fillId="0" borderId="0" xfId="0" applyAlignment="1">
      <alignment horizontal="left" vertical="center" wrapText="1" indent="2"/>
    </xf>
    <xf numFmtId="0" fontId="5" fillId="0" borderId="0" xfId="2">
      <alignment horizontal="left" vertical="center" indent="2"/>
    </xf>
    <xf numFmtId="0" fontId="0" fillId="0" borderId="0" xfId="0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7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numFmt numFmtId="168" formatCode="&quot;€&quot;\ #,##0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numFmt numFmtId="168" formatCode="&quot;€&quot;\ #,##0"/>
      <alignment horizontal="left" vertical="center" textRotation="0" wrapText="0" indent="1" justifyLastLine="0" shrinkToFit="0" readingOrder="0"/>
      <border diagonalUp="0" diagonalDown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  <alignment horizontal="left" vertical="center" textRotation="0" wrapText="1" indent="1" justifyLastLine="0" shrinkToFit="0" readingOrder="0"/>
      <border diagonalUp="0" diagonalDown="0" outline="0">
        <left/>
        <right/>
        <top style="thin">
          <color theme="7"/>
        </top>
        <bottom style="thin">
          <color theme="7"/>
        </bottom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Segoe UI"/>
        <family val="2"/>
        <scheme val="minor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1" justifyLastLine="0" shrinkToFit="0" readingOrder="0"/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3"/>
        </patternFill>
      </fill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3"/>
        </patternFill>
      </fill>
    </dxf>
    <dxf>
      <font>
        <color theme="1" tint="0.14996795556505021"/>
      </font>
      <border>
        <left/>
        <right/>
        <top style="thin">
          <color theme="7"/>
        </top>
        <bottom style="thin">
          <color theme="7"/>
        </bottom>
      </border>
    </dxf>
  </dxfs>
  <tableStyles count="1" defaultTableStyle="TableStyleMedium2" defaultPivotStyle="PivotStyleLight16">
    <tableStyle name="Budget regali" pivot="0" count="9" xr9:uid="{00000000-0011-0000-FFFF-FFFF00000000}">
      <tableStyleElement type="wholeTable" dxfId="42"/>
      <tableStyleElement type="headerRow" dxfId="41"/>
      <tableStyleElement type="totalRow" dxfId="40"/>
      <tableStyleElement type="firstColumn" dxfId="39"/>
      <tableStyleElement type="lastColumn" dxfId="38"/>
      <tableStyleElement type="firstRowStripe" dxfId="37"/>
      <tableStyleElement type="secondRowStripe" dxfId="36"/>
      <tableStyleElement type="firstColumnStripe" dxfId="35"/>
      <tableStyleElement type="secondColumnStripe" dxfId="34"/>
    </tableStyle>
  </tableStyles>
  <colors>
    <mruColors>
      <color rgb="FF2626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v>Budget per compleanno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Dati!$D$2:$D$13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Dati!$E$2:$E$13</c:f>
              <c:numCache>
                <c:formatCode>"€"\ #,##0</c:formatCode>
                <c:ptCount val="12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6-4F1F-8B29-9EBE67A22EAC}"/>
            </c:ext>
          </c:extLst>
        </c:ser>
        <c:ser>
          <c:idx val="1"/>
          <c:order val="1"/>
          <c:tx>
            <c:v>Budget per le festività</c:v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Dati!$D$2:$D$13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Dati!$F$2:$F$13</c:f>
              <c:numCache>
                <c:formatCode>"€"\ 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6-4F1F-8B29-9EBE67A22EAC}"/>
            </c:ext>
          </c:extLst>
        </c:ser>
        <c:ser>
          <c:idx val="2"/>
          <c:order val="2"/>
          <c:tx>
            <c:v>Budget per altri regali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Dati!$D$2:$D$13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Dati!$G$2:$G$13</c:f>
              <c:numCache>
                <c:formatCode>"€"\ 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6-4F1F-8B29-9EBE67A2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7999160"/>
        <c:axId val="428000472"/>
      </c:barChart>
      <c:lineChart>
        <c:grouping val="standard"/>
        <c:varyColors val="0"/>
        <c:ser>
          <c:idx val="3"/>
          <c:order val="3"/>
          <c:tx>
            <c:v>Importo speso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Dati!$D$2:$D$13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Dati!$H$2:$H$13</c:f>
              <c:numCache>
                <c:formatCode>"€"\ #,##0</c:formatCode>
                <c:ptCount val="12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180</c:v>
                </c:pt>
                <c:pt idx="6">
                  <c:v>70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66-4F1F-8B29-9EBE67A22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999160"/>
        <c:axId val="428000472"/>
      </c:lineChart>
      <c:catAx>
        <c:axId val="42799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00472"/>
        <c:crosses val="autoZero"/>
        <c:auto val="1"/>
        <c:lblAlgn val="ctr"/>
        <c:lblOffset val="100"/>
        <c:noMultiLvlLbl val="0"/>
      </c:catAx>
      <c:valAx>
        <c:axId val="42800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999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25410843888948"/>
          <c:y val="0.94251131652021758"/>
          <c:w val="0.60856142154418336"/>
          <c:h val="5.7488683479782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10000">
              <a:solidFill>
                <a:schemeClr val="tx1">
                  <a:lumMod val="85000"/>
                  <a:lumOff val="15000"/>
                </a:schemeClr>
              </a:solidFill>
              <a:latin typeface="Segoe UI"/>
              <a:ea typeface="Segoe UI"/>
              <a:cs typeface="Segoe U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180974</xdr:colOff>
      <xdr:row>2</xdr:row>
      <xdr:rowOff>171449</xdr:rowOff>
    </xdr:from>
    <xdr:to>
      <xdr:col>13</xdr:col>
      <xdr:colOff>9524</xdr:colOff>
      <xdr:row>2</xdr:row>
      <xdr:rowOff>4114800</xdr:rowOff>
    </xdr:to>
    <xdr:graphicFrame macro="">
      <xdr:nvGraphicFramePr>
        <xdr:cNvPr id="2" name="Grafico 4" descr="L'istogramma per gli importi preventivati con sovrimpressione del grafico a linee per l'importo spes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udgetTracker" displayName="BudgetTracker" ref="B5:M10" headerRowDxfId="25" dataDxfId="24">
  <autoFilter ref="B5:M10" xr:uid="{00000000-0009-0000-0100-000001000000}"/>
  <tableColumns count="12">
    <tableColumn id="1" xr3:uid="{00000000-0010-0000-0000-000001000000}" name="Chi" totalsRowLabel="Totale" dataDxfId="23" totalsRowDxfId="22"/>
    <tableColumn id="2" xr3:uid="{00000000-0010-0000-0000-000002000000}" name="Occasione" dataDxfId="21" totalsRowDxfId="20"/>
    <tableColumn id="3" xr3:uid="{00000000-0010-0000-0000-000003000000}" name="Mese" dataDxfId="19" totalsRowDxfId="18"/>
    <tableColumn id="4" xr3:uid="{00000000-0010-0000-0000-000004000000}" name="Importo_x000a_preventivato" dataDxfId="17" totalsRowDxfId="16"/>
    <tableColumn id="5" xr3:uid="{00000000-0010-0000-0000-000005000000}" name="Importo_x000a_speso" dataDxfId="15" totalsRowDxfId="14"/>
    <tableColumn id="6" xr3:uid="{00000000-0010-0000-0000-000006000000}" name="Regalo" dataDxfId="13" totalsRowDxfId="12"/>
    <tableColumn id="7" xr3:uid="{00000000-0010-0000-0000-000007000000}" name="Collegamento al regalo" dataDxfId="11" totalsRowDxfId="10"/>
    <tableColumn id="8" xr3:uid="{00000000-0010-0000-0000-000008000000}" name="In negozio/_x000a_Online" dataDxfId="9" totalsRowDxfId="8"/>
    <tableColumn id="9" xr3:uid="{00000000-0010-0000-0000-000009000000}" name="Acquistato?" dataDxfId="7" totalsRowDxfId="6"/>
    <tableColumn id="10" xr3:uid="{00000000-0010-0000-0000-00000A000000}" name="Incartato?" dataDxfId="5" totalsRowDxfId="4"/>
    <tableColumn id="11" xr3:uid="{00000000-0010-0000-0000-00000B000000}" name="Consegnato?" dataDxfId="3" totalsRowDxfId="2"/>
    <tableColumn id="12" xr3:uid="{00000000-0010-0000-0000-00000C000000}" name="Note" totalsRowFunction="count" dataDxfId="1" totalsRow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nserisci i destinatari del regalo, gli articoli regalo, gli importi preventivati e spesi, il collegamento al regalo, acquistato in negozio o online, Note e Sì o No per sapere se il regalo è stato acquistato, incartato e consegnato o meno, quindi seleziona Occasione e Mese in questo tavolo"/>
    </ext>
  </extLst>
</table>
</file>

<file path=xl/theme/theme1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0B0B4C"/>
      </a:dk2>
      <a:lt2>
        <a:srgbClr val="E7E6E6"/>
      </a:lt2>
      <a:accent1>
        <a:srgbClr val="2B7FBC"/>
      </a:accent1>
      <a:accent2>
        <a:srgbClr val="EFA020"/>
      </a:accent2>
      <a:accent3>
        <a:srgbClr val="E42864"/>
      </a:accent3>
      <a:accent4>
        <a:srgbClr val="C4DCEC"/>
      </a:accent4>
      <a:accent5>
        <a:srgbClr val="954F7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Century Gothic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E2F48-B4CC-4F0E-B5ED-48353528D5C4}">
  <sheetPr>
    <tabColor theme="4" tint="-0.499984740745262"/>
  </sheetPr>
  <dimension ref="B1:B7"/>
  <sheetViews>
    <sheetView showGridLines="0" tabSelected="1" zoomScaleNormal="100" workbookViewId="0"/>
  </sheetViews>
  <sheetFormatPr defaultRowHeight="14.2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25">
      <c r="B1" s="7" t="s">
        <v>0</v>
      </c>
    </row>
    <row r="2" spans="2:2" ht="30" customHeight="1" x14ac:dyDescent="0.25">
      <c r="B2" s="6" t="s">
        <v>1</v>
      </c>
    </row>
    <row r="3" spans="2:2" ht="30" customHeight="1" x14ac:dyDescent="0.25">
      <c r="B3" s="6" t="s">
        <v>2</v>
      </c>
    </row>
    <row r="4" spans="2:2" ht="30" customHeight="1" x14ac:dyDescent="0.25">
      <c r="B4" s="6" t="s">
        <v>3</v>
      </c>
    </row>
    <row r="5" spans="2:2" ht="30" customHeight="1" x14ac:dyDescent="0.25">
      <c r="B5" s="16" t="s">
        <v>4</v>
      </c>
    </row>
    <row r="6" spans="2:2" ht="60" x14ac:dyDescent="0.25">
      <c r="B6" s="6" t="s">
        <v>82</v>
      </c>
    </row>
    <row r="7" spans="2:2" ht="39.950000000000003" customHeight="1" x14ac:dyDescent="0.25">
      <c r="B7" s="6" t="s">
        <v>5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10"/>
  <sheetViews>
    <sheetView showGridLines="0" zoomScaleNormal="100" workbookViewId="0"/>
  </sheetViews>
  <sheetFormatPr defaultRowHeight="24.75" customHeight="1" x14ac:dyDescent="0.25"/>
  <cols>
    <col min="1" max="1" width="2.7109375" style="15" customWidth="1"/>
    <col min="2" max="2" width="16" customWidth="1"/>
    <col min="3" max="3" width="20" customWidth="1"/>
    <col min="4" max="4" width="11.85546875" customWidth="1"/>
    <col min="5" max="5" width="19.42578125" customWidth="1"/>
    <col min="6" max="6" width="13.28515625" customWidth="1"/>
    <col min="7" max="7" width="16.7109375" customWidth="1"/>
    <col min="8" max="8" width="31.85546875" customWidth="1"/>
    <col min="9" max="9" width="15.42578125" customWidth="1"/>
    <col min="10" max="10" width="15.85546875" customWidth="1"/>
    <col min="11" max="11" width="14.85546875" customWidth="1"/>
    <col min="12" max="12" width="16.7109375" customWidth="1"/>
    <col min="13" max="13" width="37.28515625" customWidth="1"/>
    <col min="14" max="14" width="2.7109375" customWidth="1"/>
  </cols>
  <sheetData>
    <row r="1" spans="1:13" ht="66" customHeight="1" x14ac:dyDescent="0.25">
      <c r="A1" s="12" t="s">
        <v>6</v>
      </c>
      <c r="B1" s="19" t="s">
        <v>83</v>
      </c>
      <c r="C1" s="19"/>
      <c r="D1" s="19"/>
      <c r="E1" s="20"/>
      <c r="F1" s="21" t="s">
        <v>31</v>
      </c>
      <c r="G1" s="21"/>
      <c r="H1" s="21"/>
      <c r="I1" s="21"/>
      <c r="J1" s="21"/>
      <c r="K1" s="21"/>
      <c r="L1" s="21"/>
      <c r="M1" s="21"/>
    </row>
    <row r="2" spans="1:13" ht="39" customHeight="1" x14ac:dyDescent="0.25">
      <c r="A2" s="12" t="s">
        <v>7</v>
      </c>
      <c r="B2" s="22" t="s">
        <v>11</v>
      </c>
      <c r="C2" s="22"/>
      <c r="D2" s="3" t="s">
        <v>24</v>
      </c>
      <c r="E2" s="5"/>
      <c r="F2" s="1"/>
      <c r="G2" s="1"/>
      <c r="H2" s="1"/>
      <c r="I2" s="1"/>
      <c r="J2" s="1"/>
      <c r="K2" s="1"/>
      <c r="L2" s="1"/>
      <c r="M2" s="1"/>
    </row>
    <row r="3" spans="1:13" ht="324.75" customHeight="1" x14ac:dyDescent="0.25">
      <c r="A3" s="12" t="s">
        <v>8</v>
      </c>
      <c r="B3" s="23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37.5" customHeight="1" x14ac:dyDescent="0.25">
      <c r="A4" s="13" t="s">
        <v>9</v>
      </c>
      <c r="B4" s="22" t="s">
        <v>83</v>
      </c>
      <c r="C4" s="22"/>
      <c r="D4" s="22"/>
    </row>
    <row r="5" spans="1:13" ht="30" customHeight="1" x14ac:dyDescent="0.25">
      <c r="A5" s="14" t="s">
        <v>10</v>
      </c>
      <c r="B5" s="8" t="s">
        <v>13</v>
      </c>
      <c r="C5" s="8" t="s">
        <v>19</v>
      </c>
      <c r="D5" s="8" t="s">
        <v>25</v>
      </c>
      <c r="E5" s="9" t="s">
        <v>30</v>
      </c>
      <c r="F5" s="9" t="s">
        <v>32</v>
      </c>
      <c r="G5" s="8" t="s">
        <v>33</v>
      </c>
      <c r="H5" s="8" t="s">
        <v>39</v>
      </c>
      <c r="I5" s="9" t="s">
        <v>41</v>
      </c>
      <c r="J5" s="8" t="s">
        <v>43</v>
      </c>
      <c r="K5" s="8" t="s">
        <v>46</v>
      </c>
      <c r="L5" s="8" t="s">
        <v>47</v>
      </c>
      <c r="M5" s="8" t="s">
        <v>48</v>
      </c>
    </row>
    <row r="6" spans="1:13" ht="24.75" customHeight="1" x14ac:dyDescent="0.25">
      <c r="B6" s="10" t="s">
        <v>14</v>
      </c>
      <c r="C6" s="10" t="s">
        <v>20</v>
      </c>
      <c r="D6" s="11" t="s">
        <v>26</v>
      </c>
      <c r="E6" s="17">
        <v>50</v>
      </c>
      <c r="F6" s="17">
        <v>30</v>
      </c>
      <c r="G6" s="10" t="s">
        <v>34</v>
      </c>
      <c r="H6" s="10" t="s">
        <v>40</v>
      </c>
      <c r="I6" s="10" t="s">
        <v>42</v>
      </c>
      <c r="J6" s="10" t="s">
        <v>44</v>
      </c>
      <c r="K6" s="10" t="s">
        <v>45</v>
      </c>
      <c r="L6" s="10" t="s">
        <v>45</v>
      </c>
      <c r="M6" s="10" t="s">
        <v>49</v>
      </c>
    </row>
    <row r="7" spans="1:13" ht="24.75" customHeight="1" x14ac:dyDescent="0.25">
      <c r="B7" s="10" t="s">
        <v>15</v>
      </c>
      <c r="C7" s="10" t="s">
        <v>21</v>
      </c>
      <c r="D7" s="11" t="s">
        <v>27</v>
      </c>
      <c r="E7" s="17">
        <v>20</v>
      </c>
      <c r="F7" s="17">
        <v>20</v>
      </c>
      <c r="G7" s="10" t="s">
        <v>35</v>
      </c>
      <c r="H7" s="10" t="s">
        <v>40</v>
      </c>
      <c r="I7" s="10" t="s">
        <v>84</v>
      </c>
      <c r="J7" s="10" t="s">
        <v>45</v>
      </c>
      <c r="K7" s="10" t="s">
        <v>45</v>
      </c>
      <c r="L7" s="10" t="s">
        <v>45</v>
      </c>
      <c r="M7" s="10" t="s">
        <v>50</v>
      </c>
    </row>
    <row r="8" spans="1:13" ht="24.75" customHeight="1" x14ac:dyDescent="0.25">
      <c r="B8" s="10" t="s">
        <v>16</v>
      </c>
      <c r="C8" s="10" t="s">
        <v>22</v>
      </c>
      <c r="D8" s="11" t="s">
        <v>28</v>
      </c>
      <c r="E8" s="17">
        <v>50</v>
      </c>
      <c r="F8" s="17">
        <v>70</v>
      </c>
      <c r="G8" s="10" t="s">
        <v>36</v>
      </c>
      <c r="H8" s="10" t="s">
        <v>40</v>
      </c>
      <c r="I8" s="10" t="s">
        <v>42</v>
      </c>
      <c r="J8" s="10" t="s">
        <v>45</v>
      </c>
      <c r="K8" s="10" t="s">
        <v>45</v>
      </c>
      <c r="L8" s="10" t="s">
        <v>45</v>
      </c>
      <c r="M8" s="10" t="s">
        <v>51</v>
      </c>
    </row>
    <row r="9" spans="1:13" ht="24.75" customHeight="1" x14ac:dyDescent="0.25">
      <c r="B9" s="10" t="s">
        <v>17</v>
      </c>
      <c r="C9" s="10" t="s">
        <v>20</v>
      </c>
      <c r="D9" s="11" t="s">
        <v>29</v>
      </c>
      <c r="E9" s="17">
        <v>20</v>
      </c>
      <c r="F9" s="17">
        <v>30</v>
      </c>
      <c r="G9" s="10" t="s">
        <v>37</v>
      </c>
      <c r="H9" s="10" t="s">
        <v>40</v>
      </c>
      <c r="I9" s="10" t="s">
        <v>84</v>
      </c>
      <c r="J9" s="10" t="s">
        <v>44</v>
      </c>
      <c r="K9" s="10" t="s">
        <v>44</v>
      </c>
      <c r="L9" s="10" t="s">
        <v>44</v>
      </c>
      <c r="M9" s="10"/>
    </row>
    <row r="10" spans="1:13" ht="24.75" customHeight="1" x14ac:dyDescent="0.25">
      <c r="B10" s="10" t="s">
        <v>18</v>
      </c>
      <c r="C10" s="10" t="s">
        <v>23</v>
      </c>
      <c r="D10" s="11" t="s">
        <v>26</v>
      </c>
      <c r="E10" s="17">
        <v>100</v>
      </c>
      <c r="F10" s="17">
        <v>150</v>
      </c>
      <c r="G10" s="10" t="s">
        <v>38</v>
      </c>
      <c r="H10" s="10" t="s">
        <v>40</v>
      </c>
      <c r="I10" s="10" t="s">
        <v>84</v>
      </c>
      <c r="J10" s="10" t="s">
        <v>44</v>
      </c>
      <c r="K10" s="10" t="s">
        <v>44</v>
      </c>
      <c r="L10" s="10" t="s">
        <v>45</v>
      </c>
      <c r="M10" s="10"/>
    </row>
  </sheetData>
  <mergeCells count="5">
    <mergeCell ref="B1:E1"/>
    <mergeCell ref="F1:M1"/>
    <mergeCell ref="B2:C2"/>
    <mergeCell ref="B4:D4"/>
    <mergeCell ref="B3:M3"/>
  </mergeCells>
  <conditionalFormatting sqref="C6:C10">
    <cfRule type="cellIs" dxfId="33" priority="1" operator="equal">
      <formula>"Altro"</formula>
    </cfRule>
    <cfRule type="cellIs" dxfId="32" priority="2" operator="equal">
      <formula>"Lauree"</formula>
    </cfRule>
    <cfRule type="cellIs" dxfId="31" priority="3" operator="equal">
      <formula>"Baby shower"</formula>
    </cfRule>
    <cfRule type="cellIs" dxfId="30" priority="4" operator="equal">
      <formula>"Feste di addio al nubilato"</formula>
    </cfRule>
    <cfRule type="cellIs" dxfId="29" priority="5" operator="equal">
      <formula>"Nozze"</formula>
    </cfRule>
    <cfRule type="cellIs" dxfId="28" priority="6" operator="equal">
      <formula>"Anniversari"</formula>
    </cfRule>
    <cfRule type="cellIs" dxfId="27" priority="7" operator="equal">
      <formula>"Festività"</formula>
    </cfRule>
    <cfRule type="cellIs" dxfId="26" priority="8" operator="equal">
      <formula>"Compleanni"</formula>
    </cfRule>
  </conditionalFormatting>
  <printOptions horizontalCentered="1"/>
  <pageMargins left="0.7" right="0.7" top="0.75" bottom="0.75" header="0.3" footer="0.3"/>
  <pageSetup paperSize="9" scale="58" fitToHeight="0" orientation="landscape" horizontalDpi="4294967293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error="Selezionare un mese dall'elenco a discesa" xr:uid="{00000000-0002-0000-0000-000000000000}">
          <x14:formula1>
            <xm:f>Dati!$C$2:$C$13</xm:f>
          </x14:formula1>
          <xm:sqref>D6:D10</xm:sqref>
        </x14:dataValidation>
        <x14:dataValidation type="list" errorStyle="warning" allowBlank="1" showErrorMessage="1" error="Scegliere un'occasione dall'elenco a discesa" xr:uid="{00000000-0002-0000-0000-000001000000}">
          <x14:formula1>
            <xm:f>Dati!$A$2:$A$9</xm:f>
          </x14:formula1>
          <xm:sqref>C6:C10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J13"/>
  <sheetViews>
    <sheetView showGridLines="0" zoomScaleNormal="100" workbookViewId="0"/>
  </sheetViews>
  <sheetFormatPr defaultRowHeight="14.25" x14ac:dyDescent="0.25"/>
  <cols>
    <col min="1" max="1" width="24.7109375" customWidth="1"/>
    <col min="3" max="3" width="16.85546875" customWidth="1"/>
    <col min="4" max="4" width="11.7109375" customWidth="1"/>
    <col min="5" max="7" width="19.5703125" customWidth="1"/>
    <col min="8" max="8" width="15.85546875" customWidth="1"/>
    <col min="9" max="9" width="16.5703125" customWidth="1"/>
    <col min="10" max="10" width="17.7109375" customWidth="1"/>
  </cols>
  <sheetData>
    <row r="1" spans="1:10" ht="24.75" customHeight="1" x14ac:dyDescent="0.25">
      <c r="A1" s="2" t="s">
        <v>52</v>
      </c>
      <c r="C1" s="2" t="s">
        <v>57</v>
      </c>
      <c r="D1" s="2" t="s">
        <v>57</v>
      </c>
      <c r="E1" s="4" t="s">
        <v>77</v>
      </c>
      <c r="F1" s="4" t="s">
        <v>78</v>
      </c>
      <c r="G1" s="4" t="s">
        <v>79</v>
      </c>
      <c r="H1" s="4" t="s">
        <v>80</v>
      </c>
      <c r="I1" s="4"/>
      <c r="J1" s="4"/>
    </row>
    <row r="2" spans="1:10" x14ac:dyDescent="0.25">
      <c r="A2" t="s">
        <v>20</v>
      </c>
      <c r="C2" t="s">
        <v>29</v>
      </c>
      <c r="D2" t="s">
        <v>66</v>
      </c>
      <c r="E2" s="18">
        <f>SUMIFS(BudgetTracker[Importo
preventivato],BudgetTracker[Mese],"Gennaio",BudgetTracker[Occasione],"Compleanni")</f>
        <v>20</v>
      </c>
      <c r="F2" s="18">
        <f>SUMIFS(BudgetTracker[Importo
preventivato],BudgetTracker[Mese],"Gennaio",BudgetTracker[Occasione],"Festività")</f>
        <v>0</v>
      </c>
      <c r="G2" s="18">
        <f>SUMIFS(BudgetTracker[Importo
preventivato],BudgetTracker[Mese],"Gennaio",BudgetTracker[Occasione],"&lt;&gt;Festività",BudgetTracker[Occasione],"&lt;&gt;Compleanni")</f>
        <v>0</v>
      </c>
      <c r="H2" s="18">
        <f>SUMIFS(BudgetTracker[Importo
speso],BudgetTracker[Mese],"Gennaio")</f>
        <v>30</v>
      </c>
      <c r="I2" s="18"/>
      <c r="J2" s="18"/>
    </row>
    <row r="3" spans="1:10" x14ac:dyDescent="0.25">
      <c r="A3" t="s">
        <v>22</v>
      </c>
      <c r="C3" t="s">
        <v>58</v>
      </c>
      <c r="D3" t="s">
        <v>67</v>
      </c>
      <c r="E3" s="18">
        <f>SUMIFS(BudgetTracker[Importo
preventivato],BudgetTracker[Mese],"Febbraio",BudgetTracker[Occasione],"Compleanni")</f>
        <v>0</v>
      </c>
      <c r="F3" s="18">
        <f>SUMIFS(BudgetTracker[Importo
preventivato],BudgetTracker[Mese],"Febbraio",BudgetTracker[Occasione],"Festività")</f>
        <v>0</v>
      </c>
      <c r="G3" s="18">
        <f>SUMIFS(BudgetTracker[Importo
preventivato],BudgetTracker[Mese],"Febbraio",BudgetTracker[Occasione],"&lt;&gt;Festività",BudgetTracker[Occasione],"&lt;&gt;Compleanni")</f>
        <v>0</v>
      </c>
      <c r="H3" s="18">
        <f>SUMIFS(BudgetTracker[Importo
speso],BudgetTracker[Mese],"Febbraio")</f>
        <v>0</v>
      </c>
      <c r="I3" s="18"/>
      <c r="J3" s="18"/>
    </row>
    <row r="4" spans="1:10" x14ac:dyDescent="0.25">
      <c r="A4" t="s">
        <v>21</v>
      </c>
      <c r="C4" t="s">
        <v>59</v>
      </c>
      <c r="D4" t="s">
        <v>68</v>
      </c>
      <c r="E4" s="18">
        <f>SUMIFS(BudgetTracker[Importo
preventivato],BudgetTracker[Mese],"Marzo",BudgetTracker[Occasione],"Compleanni")</f>
        <v>0</v>
      </c>
      <c r="F4" s="18">
        <f>SUMIFS(BudgetTracker[Importo
preventivato],BudgetTracker[Mese],"Marzo",BudgetTracker[Occasione],"Festività")</f>
        <v>0</v>
      </c>
      <c r="G4" s="18">
        <f>SUMIFS(BudgetTracker[Importo
preventivato],BudgetTracker[Mese],"Marzo",BudgetTracker[Occasione],"&lt;&gt;Festività",BudgetTracker[Occasione],"&lt;&gt;Compleanni")</f>
        <v>0</v>
      </c>
      <c r="H4" s="18">
        <f>SUMIFS(BudgetTracker[Importo
speso],BudgetTracker[Mese],"Marzo")</f>
        <v>0</v>
      </c>
      <c r="I4" s="18"/>
      <c r="J4" s="18"/>
    </row>
    <row r="5" spans="1:10" x14ac:dyDescent="0.25">
      <c r="A5" t="s">
        <v>23</v>
      </c>
      <c r="C5" t="s">
        <v>27</v>
      </c>
      <c r="D5" t="s">
        <v>69</v>
      </c>
      <c r="E5" s="18">
        <f>SUMIFS(BudgetTracker[Importo
preventivato],BudgetTracker[Mese],"Aprile",BudgetTracker[Occasione],"Compleanni")</f>
        <v>0</v>
      </c>
      <c r="F5" s="18">
        <f>SUMIFS(BudgetTracker[Importo
preventivato],BudgetTracker[Mese],"Aprile",BudgetTracker[Occasione],"Festività")</f>
        <v>0</v>
      </c>
      <c r="G5" s="18">
        <f>SUMIFS(BudgetTracker[Importo
preventivato],BudgetTracker[Mese],"Aprile",BudgetTracker[Occasione],"&lt;&gt;Festività",BudgetTracker[Occasione],"&lt;&gt;Compleanni")</f>
        <v>20</v>
      </c>
      <c r="H5" s="18">
        <f>SUMIFS(BudgetTracker[Importo
speso],BudgetTracker[Mese],"Aprile")</f>
        <v>20</v>
      </c>
      <c r="I5" s="18"/>
      <c r="J5" s="18"/>
    </row>
    <row r="6" spans="1:10" x14ac:dyDescent="0.25">
      <c r="A6" t="s">
        <v>53</v>
      </c>
      <c r="C6" t="s">
        <v>81</v>
      </c>
      <c r="D6" t="s">
        <v>60</v>
      </c>
      <c r="E6" s="18">
        <f>SUMIFS(BudgetTracker[Importo
preventivato],BudgetTracker[Mese],"Maggio",BudgetTracker[Occasione],"Compleanni")</f>
        <v>0</v>
      </c>
      <c r="F6" s="18">
        <f>SUMIFS(BudgetTracker[Importo
preventivato],BudgetTracker[Mese],"Maggio",BudgetTracker[Occasione],"Festività")</f>
        <v>0</v>
      </c>
      <c r="G6" s="18">
        <f>SUMIFS(BudgetTracker[Importo
preventivato],BudgetTracker[Mese],"Maggio",BudgetTracker[Occasione],"&lt;&gt;Festività",BudgetTracker[Occasione],"&lt;&gt;Compleanni")</f>
        <v>0</v>
      </c>
      <c r="H6" s="18">
        <f>SUMIFS(BudgetTracker[Importo
speso],BudgetTracker[Mese],"Maggio")</f>
        <v>0</v>
      </c>
      <c r="I6" s="18"/>
      <c r="J6" s="18"/>
    </row>
    <row r="7" spans="1:10" x14ac:dyDescent="0.25">
      <c r="A7" t="s">
        <v>54</v>
      </c>
      <c r="C7" t="s">
        <v>26</v>
      </c>
      <c r="D7" t="s">
        <v>70</v>
      </c>
      <c r="E7" s="18">
        <f>SUMIFS(BudgetTracker[Importo
preventivato],BudgetTracker[Mese],"Giugno",BudgetTracker[Occasione],"Compleanni")</f>
        <v>50</v>
      </c>
      <c r="F7" s="18">
        <f>SUMIFS(BudgetTracker[Importo
preventivato],BudgetTracker[Mese],"Giugno",BudgetTracker[Occasione],"Festività")</f>
        <v>0</v>
      </c>
      <c r="G7" s="18">
        <f>SUMIFS(BudgetTracker[Importo
preventivato],BudgetTracker[Mese],"Giugno",BudgetTracker[Occasione],"&lt;&gt;Festività",BudgetTracker[Occasione],"&lt;&gt;Compleanni")</f>
        <v>100</v>
      </c>
      <c r="H7" s="18">
        <f>SUMIFS(BudgetTracker[Importo
speso],BudgetTracker[Mese],"Giugno")</f>
        <v>180</v>
      </c>
      <c r="I7" s="18"/>
      <c r="J7" s="18"/>
    </row>
    <row r="8" spans="1:10" x14ac:dyDescent="0.25">
      <c r="A8" t="s">
        <v>55</v>
      </c>
      <c r="C8" t="s">
        <v>28</v>
      </c>
      <c r="D8" t="s">
        <v>71</v>
      </c>
      <c r="E8" s="18">
        <f>SUMIFS(BudgetTracker[Importo
preventivato],BudgetTracker[Mese],"Luglio",BudgetTracker[Occasione],"Compleanni")</f>
        <v>0</v>
      </c>
      <c r="F8" s="18">
        <f>SUMIFS(BudgetTracker[Importo
preventivato],BudgetTracker[Mese],"Luglio",BudgetTracker[Occasione],"Festività")</f>
        <v>50</v>
      </c>
      <c r="G8" s="18">
        <f>SUMIFS(BudgetTracker[Importo
preventivato],BudgetTracker[Mese],"Luglio",BudgetTracker[Occasione],"&lt;&gt;Festività",BudgetTracker[Occasione],"&lt;&gt;Compleanni")</f>
        <v>0</v>
      </c>
      <c r="H8" s="18">
        <f>SUMIFS(BudgetTracker[Importo
speso],BudgetTracker[Mese],"Luglio")</f>
        <v>70</v>
      </c>
      <c r="I8" s="18"/>
      <c r="J8" s="18"/>
    </row>
    <row r="9" spans="1:10" x14ac:dyDescent="0.25">
      <c r="A9" t="s">
        <v>56</v>
      </c>
      <c r="C9" t="s">
        <v>61</v>
      </c>
      <c r="D9" t="s">
        <v>72</v>
      </c>
      <c r="E9" s="18">
        <f>SUMIFS(BudgetTracker[Importo
preventivato],BudgetTracker[Mese],"Agosto",BudgetTracker[Occasione],"Compleanni")</f>
        <v>0</v>
      </c>
      <c r="F9" s="18">
        <f>SUMIFS(BudgetTracker[Importo
preventivato],BudgetTracker[Mese],"Agosto",BudgetTracker[Occasione],"Festività")</f>
        <v>0</v>
      </c>
      <c r="G9" s="18">
        <f>SUMIFS(BudgetTracker[Importo
preventivato],BudgetTracker[Mese],"Agosto",BudgetTracker[Occasione],"&lt;&gt;Festività",BudgetTracker[Occasione],"&lt;&gt;Compleanni")</f>
        <v>0</v>
      </c>
      <c r="H9" s="18">
        <f>SUMIFS(BudgetTracker[Importo
speso],BudgetTracker[Mese],"Agosto")</f>
        <v>0</v>
      </c>
      <c r="I9" s="18"/>
      <c r="J9" s="18"/>
    </row>
    <row r="10" spans="1:10" x14ac:dyDescent="0.25">
      <c r="C10" t="s">
        <v>62</v>
      </c>
      <c r="D10" t="s">
        <v>73</v>
      </c>
      <c r="E10" s="18">
        <f>SUMIFS(BudgetTracker[Importo
preventivato],BudgetTracker[Mese],"Settembre",BudgetTracker[Occasione],"Compleanni")</f>
        <v>0</v>
      </c>
      <c r="F10" s="18">
        <f>SUMIFS(BudgetTracker[Importo
preventivato],BudgetTracker[Mese],"Settembre",BudgetTracker[Occasione],"Festività")</f>
        <v>0</v>
      </c>
      <c r="G10" s="18">
        <f>SUMIFS(BudgetTracker[Importo
preventivato],BudgetTracker[Mese],"Settembre",BudgetTracker[Occasione],"&lt;&gt;Festività",BudgetTracker[Occasione],"&lt;&gt;Compleanni")</f>
        <v>0</v>
      </c>
      <c r="H10" s="18">
        <f>SUMIFS(BudgetTracker[Importo
speso],BudgetTracker[Mese],"Settembre")</f>
        <v>0</v>
      </c>
      <c r="I10" s="18"/>
      <c r="J10" s="18"/>
    </row>
    <row r="11" spans="1:10" x14ac:dyDescent="0.25">
      <c r="C11" t="s">
        <v>63</v>
      </c>
      <c r="D11" t="s">
        <v>74</v>
      </c>
      <c r="E11" s="18">
        <f>SUMIFS(BudgetTracker[Importo
preventivato],BudgetTracker[Mese],"Ottobre",BudgetTracker[Occasione],"Compleanni")</f>
        <v>0</v>
      </c>
      <c r="F11" s="18">
        <f>SUMIFS(BudgetTracker[Importo
preventivato],BudgetTracker[Mese],"Ottobre",BudgetTracker[Occasione],"Festività")</f>
        <v>0</v>
      </c>
      <c r="G11" s="18">
        <f>SUMIFS(BudgetTracker[Importo
preventivato],BudgetTracker[Mese],"Ottobre",BudgetTracker[Occasione],"&lt;&gt;Festività",BudgetTracker[Occasione],"&lt;&gt;Compleanni")</f>
        <v>0</v>
      </c>
      <c r="H11" s="18">
        <f>SUMIFS(BudgetTracker[Importo
speso],BudgetTracker[Mese],"Ottobre")</f>
        <v>0</v>
      </c>
      <c r="I11" s="18"/>
      <c r="J11" s="18"/>
    </row>
    <row r="12" spans="1:10" x14ac:dyDescent="0.25">
      <c r="C12" t="s">
        <v>64</v>
      </c>
      <c r="D12" t="s">
        <v>75</v>
      </c>
      <c r="E12" s="18">
        <f>SUMIFS(BudgetTracker[Importo
preventivato],BudgetTracker[Mese],"Novembre",BudgetTracker[Occasione],"Compleanni")</f>
        <v>0</v>
      </c>
      <c r="F12" s="18">
        <f>SUMIFS(BudgetTracker[Importo
preventivato],BudgetTracker[Mese],"Novembre",BudgetTracker[Occasione],"Festività")</f>
        <v>0</v>
      </c>
      <c r="G12" s="18">
        <f>SUMIFS(BudgetTracker[Importo
preventivato],BudgetTracker[Mese],"Novembre",BudgetTracker[Occasione],"&lt;&gt;Festività",BudgetTracker[Occasione],"&lt;&gt;Compleanni")</f>
        <v>0</v>
      </c>
      <c r="H12" s="18">
        <f>SUMIFS(BudgetTracker[Importo
speso],BudgetTracker[Mese],"Novembre")</f>
        <v>0</v>
      </c>
      <c r="I12" s="18"/>
      <c r="J12" s="18"/>
    </row>
    <row r="13" spans="1:10" x14ac:dyDescent="0.25">
      <c r="C13" t="s">
        <v>65</v>
      </c>
      <c r="D13" t="s">
        <v>76</v>
      </c>
      <c r="E13" s="18">
        <f>SUMIFS(BudgetTracker[Importo
preventivato],BudgetTracker[Mese],"Dicembre",BudgetTracker[Occasione],"Compleanni")</f>
        <v>0</v>
      </c>
      <c r="F13" s="18">
        <f>SUMIFS(BudgetTracker[Importo
preventivato],BudgetTracker[Mese],"Dicembre",BudgetTracker[Occasione],"Festività")</f>
        <v>0</v>
      </c>
      <c r="G13" s="18">
        <f>SUMIFS(BudgetTracker[Importo
preventivato],BudgetTracker[Mese],"Dicembre",BudgetTracker[Occasione],"&lt;&gt;Festività",BudgetTracker[Occasione],"&lt;&gt;Compleanni")</f>
        <v>0</v>
      </c>
      <c r="H13" s="18">
        <f>SUMIFS(BudgetTracker[Importo
speso],BudgetTracker[Mese],"Dicembre")</f>
        <v>0</v>
      </c>
      <c r="I13" s="18"/>
      <c r="J13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TM16400948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ap:HeadingPairs>
  <ap:TitlesOfParts>
    <vt:vector baseType="lpstr" size="4">
      <vt:lpstr>Inizio</vt:lpstr>
      <vt:lpstr>Budget regali e tracker</vt:lpstr>
      <vt:lpstr>Dati</vt:lpstr>
      <vt:lpstr>'Budget regali e tracker'!Print_Titles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2018-06-21T11:31:46Z</dcterms:created>
  <dcterms:modified xsi:type="dcterms:W3CDTF">2021-09-08T01:42:48Z</dcterms:modified>
</cp:coreProperties>
</file>