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worksheets/sheet31.xml" ContentType="application/vnd.openxmlformats-officedocument.spreadsheetml.worksheet+xml"/>
  <Override PartName="/xl/tables/table11.xml" ContentType="application/vnd.openxmlformats-officedocument.spreadsheetml.table+xml"/>
  <Override PartName="/xl/theme/theme11.xml" ContentType="application/vnd.openxmlformats-officedocument.theme+xml"/>
  <Override PartName="/xl/worksheets/sheet22.xml" ContentType="application/vnd.openxmlformats-officedocument.spreadsheetml.worksheet+xml"/>
  <Override PartName="/xl/worksheets/sheet13.xml" ContentType="application/vnd.openxmlformats-officedocument.spreadsheetml.worksheet+xml"/>
  <Override PartName="/xl/worksheets/sheet64.xml" ContentType="application/vnd.openxmlformats-officedocument.spreadsheetml.worksheet+xml"/>
  <Override PartName="/xl/tables/table62.xml" ContentType="application/vnd.openxmlformats-officedocument.spreadsheetml.table+xml"/>
  <Override PartName="/xl/tables/table53.xml" ContentType="application/vnd.openxmlformats-officedocument.spreadsheetml.table+xml"/>
  <Override PartName="/xl/worksheets/sheet55.xml" ContentType="application/vnd.openxmlformats-officedocument.spreadsheetml.worksheet+xml"/>
  <Override PartName="/xl/tables/table4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xl/worksheets/sheet46.xml" ContentType="application/vnd.openxmlformats-officedocument.spreadsheetml.worksheet+xml"/>
  <Override PartName="/xl/tables/table26.xml" ContentType="application/vnd.openxmlformats-officedocument.spreadsheetml.table+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12"/>
  <workbookPr filterPrivacy="1"/>
  <xr:revisionPtr revIDLastSave="0" documentId="13_ncr:1_{B4DEA4C1-052B-42AE-87A6-6CF888B8EB70}" xr6:coauthVersionLast="47" xr6:coauthVersionMax="47" xr10:uidLastSave="{00000000-0000-0000-0000-000000000000}"/>
  <bookViews>
    <workbookView xWindow="-120" yWindow="-120" windowWidth="28950" windowHeight="15885" tabRatio="778" xr2:uid="{00000000-000D-0000-FFFF-FFFF00000000}"/>
  </bookViews>
  <sheets>
    <sheet name="Inizio" sheetId="8" r:id="rId1"/>
    <sheet name="Panoramica" sheetId="1" r:id="rId2"/>
    <sheet name="Modello di costi di avvio" sheetId="5" r:id="rId3"/>
    <sheet name="Esempio di costi di avvio" sheetId="3" r:id="rId4"/>
    <sheet name="Modello P&amp;L" sheetId="7" r:id="rId5"/>
    <sheet name="Esempio P&amp;L" sheetId="4" r:id="rId6"/>
  </sheets>
  <definedNames>
    <definedName name="_xlnm.Print_Area" localSheetId="3">'Esempio di costi di avvio'!$B$1:$F$9</definedName>
    <definedName name="_xlnm.Print_Area" localSheetId="5">'Esempio P&amp;L'!$B$1:$O$23</definedName>
    <definedName name="_xlnm.Print_Area" localSheetId="0">Inizio!$B$1:$B$8</definedName>
    <definedName name="_xlnm.Print_Area" localSheetId="2">'Modello di costi di avvio'!$B$1:$F$9</definedName>
    <definedName name="_xlnm.Print_Area" localSheetId="4">'Modello P&amp;L'!$B$1:$O$24</definedName>
    <definedName name="_xlnm.Print_Area" localSheetId="1">Panoramica!$B$1:$B$7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7" l="1"/>
  <c r="F19" i="7"/>
  <c r="G19" i="7"/>
  <c r="H19" i="7"/>
  <c r="I19" i="7"/>
  <c r="J19" i="7"/>
  <c r="K19" i="7"/>
  <c r="L19" i="7"/>
  <c r="M19" i="7"/>
  <c r="N19" i="7"/>
  <c r="D19" i="7"/>
  <c r="C19" i="7"/>
  <c r="O18" i="7"/>
  <c r="N9" i="7"/>
  <c r="M9" i="7"/>
  <c r="L9" i="7"/>
  <c r="K9" i="7"/>
  <c r="J9" i="7"/>
  <c r="I9" i="7"/>
  <c r="H9" i="7"/>
  <c r="G9" i="7"/>
  <c r="F9" i="7"/>
  <c r="E9" i="7"/>
  <c r="D9" i="7"/>
  <c r="C9" i="7"/>
  <c r="D9" i="4"/>
  <c r="C18" i="4"/>
  <c r="D18" i="4"/>
  <c r="E18" i="4"/>
  <c r="F18" i="4"/>
  <c r="G18" i="4"/>
  <c r="H18" i="4"/>
  <c r="I18" i="4"/>
  <c r="J18" i="4"/>
  <c r="K18" i="4"/>
  <c r="L18" i="4"/>
  <c r="M18" i="4"/>
  <c r="N18"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c r="I20" i="4"/>
  <c r="I22" i="4" s="1"/>
  <c r="E20" i="4"/>
  <c r="E22" i="4"/>
  <c r="J20" i="4"/>
  <c r="J22" i="4" s="1"/>
  <c r="L20" i="4"/>
  <c r="L22" i="4" s="1"/>
  <c r="H20" i="4"/>
  <c r="H22" i="4" s="1"/>
  <c r="D20" i="4"/>
  <c r="D22" i="4"/>
  <c r="N20" i="4"/>
  <c r="N22" i="4" s="1"/>
  <c r="K20" i="4"/>
  <c r="K22" i="4" s="1"/>
  <c r="G20" i="4"/>
  <c r="G22" i="4" s="1"/>
  <c r="M21" i="7"/>
  <c r="M23" i="7"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O21" i="7" l="1"/>
  <c r="O11" i="4"/>
  <c r="C20" i="4" l="1"/>
  <c r="O20" i="7"/>
  <c r="O23" i="7" s="1"/>
  <c r="O11" i="7"/>
  <c r="O20" i="4" l="1"/>
  <c r="O22" i="4" s="1"/>
  <c r="C22" i="4"/>
</calcChain>
</file>

<file path=xl/sharedStrings.xml><?xml version="1.0" encoding="utf-8"?>
<sst xmlns="http://schemas.openxmlformats.org/spreadsheetml/2006/main" count="129" uniqueCount="60">
  <si>
    <t>INFORMAZIONI SU QUESTO MODELLO</t>
  </si>
  <si>
    <t xml:space="preserve">Creare un piano finanziario di avvio aziendale usando questo modello. </t>
  </si>
  <si>
    <t xml:space="preserve">Ottenere una panoramica di un piano finanziario nel foglio di lavoro Panoramica. </t>
  </si>
  <si>
    <t xml:space="preserve">Usare i fogli di lavoro Modello costi di avvio e Modello P&amp;L per tenere conto dei costi di avvio e dei profitti e delle perdite. </t>
  </si>
  <si>
    <t>I fogli di lavoro di esempio dei costi di avvio e di esempio P&amp;L contengono dati di esempio nelle tabelle.</t>
  </si>
  <si>
    <t xml:space="preserve">Nota: </t>
  </si>
  <si>
    <t>Nella colonna A di tutti i fogli di lavoro sono disponibili altre istruzioni. Questo testo è stato nascosto intenzionalmente. Per rimuovere il testo, seleziona la colonna A, quindi scegli ELIMINA. Per visualizzare il testo, selezionare la colonna A, quindi modificare il colore del carattere.</t>
  </si>
  <si>
    <t>Per ulteriori informazioni sulle tabelle premere MAIUSC, quindi F10 in una tabella, selezionare l'opzione TABELLA, quindi selezionare TESTO ALTERNATIVO.</t>
  </si>
  <si>
    <t>PIANO FINANZIARIO PER L'AVVIO DI UN'AZIENDA</t>
  </si>
  <si>
    <t xml:space="preserve">La creazione di un piano finanziario prevede l’assemblaggio di tutta la pianificazione aziendale. Dopo aver identificato il prodotto, il mercato di destinazione e i clienti di destinazione, oltre ai prezzi, è possibile iniziare a prevedere costi, vendite e profitti. Questi elementi, insieme alle proprie supposizioni, aiuteranno a stimare le previsioni di vendita. L'altro lato dell'attività è rappresentata dal costo previsto in cui si incorrerà. Si tratta di una priorità importante per stabilire se l’azienda è redditizia. Quando si avvia un’attività è importante, inoltre, sapere quali spese devono essere finanziate prima della vendita al cliente o delle entrate generate che si riceveranno. </t>
  </si>
  <si>
    <r>
      <rPr>
        <b/>
        <sz val="9"/>
        <color rgb="FFC00000"/>
        <rFont val="Calibri"/>
        <family val="2"/>
        <scheme val="minor"/>
      </rPr>
      <t>Costi iniziali previsti:</t>
    </r>
    <r>
      <rPr>
        <sz val="9"/>
        <color rgb="FFC00000"/>
        <rFont val="Calibri"/>
        <family val="2"/>
        <scheme val="minor"/>
      </rPr>
      <t xml:space="preserve"> </t>
    </r>
    <r>
      <rPr>
        <sz val="9"/>
        <color rgb="FF2F2F2F"/>
        <rFont val="Calibri"/>
        <family val="2"/>
        <scheme val="minor"/>
      </rPr>
      <t xml:space="preserve">La tabella nella scheda successiva, Modello di costi di avvio, fornisce un modello vuoto con alcune istruzioni per iniziare.  La scheda successiva, di esempio di costi di avvio, mostra un esempio di elementi di costo continuativi e occasionali che potrebbe essere necessari per aprire l'azienda. Molte attività commerciali vengono pagate a credito nel lungo termine e non prevedono pagamenti immediati. È importante stimare quando le entrate inizieranno a fluire all'interno della società con una supposizione su quanti mesi con elementi ricorrenti, oltre alle spese una tantum, si dovranno finanziare con i propri fondi di risparmio o con un investimento iniziale.  </t>
    </r>
  </si>
  <si>
    <r>
      <rPr>
        <b/>
        <sz val="9"/>
        <color rgb="FFC00000"/>
        <rFont val="Calibri"/>
        <family val="2"/>
        <scheme val="minor"/>
      </rPr>
      <t>Modello di profitti e perdite previsti:</t>
    </r>
    <r>
      <rPr>
        <sz val="9"/>
        <color rgb="FF2F2F2F"/>
        <rFont val="Calibri"/>
        <family val="2"/>
        <scheme val="minor"/>
      </rPr>
      <t xml:space="preserve"> Nella scheda Modello P&amp;L etichetta è disponibile un modello vuoto per eseguire previsioni di vendita e un modello di profitti e perdite. La scheda successiva, Esempio P&amp;L, mostra un campione delle proiezioni previste da una piccola azienda per i primi 12 mesi di operazioni. La parte superiore della tabella in ogni modello mostra le vendite previste e il profitto lordo. Questo è un ottimo punto di partenza per creare le previsioni di vendita. La sezione successiva, di seguito, illustra le spese ricorrenti previste per gli stessi mesi. Questi devono essere coerenti con quelli stimati nella sezione precedente. Nella parte inferiore di questo modello si vedrà quando si inizierà guadagnare e quali sono gli elementi di spesa con il maggior impatto sulla redditività. </t>
    </r>
  </si>
  <si>
    <t xml:space="preserve">Tieni traccia dei tuoi presupposti per stimare i ricavi e il costo dei beni venduti. Per le aziende che non hanno ancora iniziato l’attività, è necessario avere una conoscenza di come stimarli per il prodotto o il servizio.  Di seguito sono riportate alcune linee guida per la stima: </t>
  </si>
  <si>
    <t xml:space="preserve">Ricavi: Per iniziare, determinare dal mercato di destinazione (il gruppo di potenziali clienti, aziende o consumatori) quanti di questi elementi saranno obiettivi nel corso del primo anno. Quale percentuale di essi prevedi la chiusura? Cos’è una transazione media per l'acquisto del tuo prodotto o servizio da parte di essi? Quante operazioni è possibile eseguire nel primo mese, nel secondo e così via? È possibile iniziare con un numero nel primo mese e aumentarlo di una percentuale, ad esempio il 10%.  Ad esempio, se vendi servizi di pulizia alle piccole imprese della città e ci sono 500 aziende che ritieni abbiano bisogno del servizio. Se il contratto medio è di 250 $ al mese, è necessario stimare il numero di aziende con le quali è possibile firmare a un contratto ogni mese per il primo anno. </t>
  </si>
  <si>
    <t xml:space="preserve">Costo dei beni venduti (COGS): Questo valore deve essere calcolato per i prodotti e alcuni servizi.  È il costo incluso per produrre il prodotto.  Ad esempio, se si vendono capi di abbigliamento, il COGS è il prezzo pagato per acquistare l'abbigliamento da un produttore.  Se li fai tu stesso, rappresenta il costo dei materiali e del lavoro per crearli. Per i servizi, si tratta del costo del lavoro diretto per un'ora di lavoro fatturabile.  Tutti gli elementi al di sotto del profitto lordo in P&amp;L sono costi fissi o generali per l'azienda nel suo complesso, ad esempio il noleggio, il telefono o anche il marketing. </t>
  </si>
  <si>
    <t>COSTI INIZIALI</t>
  </si>
  <si>
    <t>La tua caffetteria</t>
  </si>
  <si>
    <t>VOCI COSTO</t>
  </si>
  <si>
    <t>Pubblicità/marketing</t>
  </si>
  <si>
    <t>Retribuzioni per i dipendenti</t>
  </si>
  <si>
    <t>Imposte e benefit per il personale</t>
  </si>
  <si>
    <t>Pagamenti per affitti/leasing/bollette</t>
  </si>
  <si>
    <t>Affrancatura/spedizioni</t>
  </si>
  <si>
    <t>BUDGET INIZIALE STIMATO</t>
  </si>
  <si>
    <t>MESI</t>
  </si>
  <si>
    <t>PREZZO/MESE</t>
  </si>
  <si>
    <t>COSTO UNA TANTUM</t>
  </si>
  <si>
    <t>COSTO TOTALE</t>
  </si>
  <si>
    <t>RICAVI</t>
  </si>
  <si>
    <t>Vendite di prodotti stimate</t>
  </si>
  <si>
    <t>Meno fondo resi e sconti</t>
  </si>
  <si>
    <t>Ricavi del servizio</t>
  </si>
  <si>
    <t xml:space="preserve">Altri ricavi </t>
  </si>
  <si>
    <t>Vendite nette</t>
  </si>
  <si>
    <t>Costo del venduto</t>
  </si>
  <si>
    <t>Profitto lordo</t>
  </si>
  <si>
    <t>USCITE</t>
  </si>
  <si>
    <t>Stipendi e compensi</t>
  </si>
  <si>
    <t>Marketing/pubblicità</t>
  </si>
  <si>
    <t>Commissioni di vendita</t>
  </si>
  <si>
    <t>Affitto</t>
  </si>
  <si>
    <t>Altro 1</t>
  </si>
  <si>
    <t>Totale spese</t>
  </si>
  <si>
    <t>Redditi ante imposte</t>
  </si>
  <si>
    <t>Imposte</t>
  </si>
  <si>
    <t>UTILE NETTO</t>
  </si>
  <si>
    <t>GEN</t>
  </si>
  <si>
    <t>FEB</t>
  </si>
  <si>
    <t>MAR</t>
  </si>
  <si>
    <t>APR</t>
  </si>
  <si>
    <t>MAG</t>
  </si>
  <si>
    <t>GIU</t>
  </si>
  <si>
    <t>LUG</t>
  </si>
  <si>
    <t>AGO</t>
  </si>
  <si>
    <t>SET</t>
  </si>
  <si>
    <t>OTT</t>
  </si>
  <si>
    <t>NOV</t>
  </si>
  <si>
    <t>DIC</t>
  </si>
  <si>
    <t>A OGGI</t>
  </si>
  <si>
    <t>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</si>
</sst>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 #,##0;\-&quot;€&quot;\ #,##0"/>
    <numFmt numFmtId="168" formatCode="[$-410]d\ mmmm\ yyyy;@"/>
    <numFmt numFmtId="169" formatCode="&quot;€&quot;\ #,##0"/>
  </numFmts>
  <fonts count="20" x14ac:knownFonts="1">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b/>
      <sz val="11"/>
      <color theme="1"/>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2"/>
      <color theme="0"/>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
      <b/>
      <sz val="9"/>
      <color rgb="FFC00000"/>
      <name val="Calibri"/>
      <family val="2"/>
      <scheme val="minor"/>
    </font>
    <font>
      <sz val="9"/>
      <color rgb="FFC0000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35">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s>
  <cellStyleXfs count="1">
    <xf numFmtId="0" fontId="0" fillId="0" borderId="0"/>
  </cellStyleXfs>
  <cellXfs count="126">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3" fillId="4" borderId="0" xfId="0" applyFont="1" applyFill="1" applyAlignment="1">
      <alignment horizontal="left" vertical="center"/>
    </xf>
    <xf numFmtId="0" fontId="3" fillId="3" borderId="0" xfId="0" applyFont="1" applyFill="1" applyAlignment="1">
      <alignment horizontal="left" vertical="center"/>
    </xf>
    <xf numFmtId="0" fontId="5" fillId="5" borderId="1" xfId="0" applyFont="1" applyFill="1" applyBorder="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vertical="center"/>
    </xf>
    <xf numFmtId="0" fontId="7" fillId="4"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center" vertical="center"/>
    </xf>
    <xf numFmtId="0" fontId="5" fillId="5" borderId="10" xfId="0" applyFont="1" applyFill="1" applyBorder="1" applyAlignment="1">
      <alignment horizontal="left" vertical="center"/>
    </xf>
    <xf numFmtId="0" fontId="5" fillId="5" borderId="10" xfId="0" applyFont="1" applyFill="1" applyBorder="1" applyAlignment="1">
      <alignment horizontal="left" vertical="center" wrapText="1"/>
    </xf>
    <xf numFmtId="0" fontId="9"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5" borderId="4"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 fillId="4"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xf numFmtId="0" fontId="12" fillId="2" borderId="0" xfId="0" applyFont="1" applyFill="1" applyAlignment="1">
      <alignment horizontal="left" vertical="center"/>
    </xf>
    <xf numFmtId="0" fontId="13" fillId="2" borderId="24" xfId="0" applyFont="1" applyFill="1" applyBorder="1" applyAlignment="1">
      <alignment horizontal="left" vertical="center" wrapText="1"/>
    </xf>
    <xf numFmtId="0" fontId="13" fillId="2" borderId="25" xfId="0"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vertical="center"/>
    </xf>
    <xf numFmtId="0" fontId="13" fillId="2" borderId="11" xfId="0" applyFont="1" applyFill="1" applyBorder="1" applyAlignment="1">
      <alignment vertical="center"/>
    </xf>
    <xf numFmtId="0" fontId="6" fillId="5" borderId="1" xfId="0" applyFont="1" applyFill="1" applyBorder="1" applyAlignment="1">
      <alignment horizontal="left" vertical="center" wrapText="1"/>
    </xf>
    <xf numFmtId="0" fontId="13" fillId="4" borderId="0" xfId="0" applyFont="1" applyFill="1" applyAlignment="1">
      <alignment horizontal="left" vertical="center" wrapText="1"/>
    </xf>
    <xf numFmtId="0" fontId="15" fillId="4" borderId="0" xfId="0" applyFont="1" applyFill="1" applyAlignment="1">
      <alignment horizontal="left"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5" fillId="4" borderId="0" xfId="0" applyFont="1" applyFill="1" applyAlignment="1">
      <alignment horizontal="center" vertical="center" wrapText="1"/>
    </xf>
    <xf numFmtId="0" fontId="15" fillId="4" borderId="0" xfId="0" applyFont="1" applyFill="1" applyAlignment="1">
      <alignment wrapText="1"/>
    </xf>
    <xf numFmtId="0" fontId="6" fillId="5" borderId="10" xfId="0" applyFont="1" applyFill="1" applyBorder="1" applyAlignment="1">
      <alignment horizontal="left" vertical="center" wrapText="1"/>
    </xf>
    <xf numFmtId="0" fontId="14" fillId="4" borderId="0" xfId="0" applyFont="1" applyFill="1" applyAlignment="1">
      <alignment horizontal="left" vertical="center" wrapText="1"/>
    </xf>
    <xf numFmtId="0" fontId="6" fillId="5" borderId="22" xfId="0" applyFont="1" applyFill="1" applyBorder="1" applyAlignment="1">
      <alignment horizontal="left" vertical="center" wrapText="1"/>
    </xf>
    <xf numFmtId="0" fontId="4" fillId="5" borderId="23" xfId="0" applyFont="1" applyFill="1" applyBorder="1" applyAlignment="1">
      <alignment horizontal="center" vertical="center"/>
    </xf>
    <xf numFmtId="0" fontId="13" fillId="2" borderId="6"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2"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28" xfId="0" applyFont="1" applyFill="1" applyBorder="1" applyAlignment="1">
      <alignment horizontal="center" vertical="center"/>
    </xf>
    <xf numFmtId="0" fontId="5" fillId="5" borderId="34" xfId="0" applyFont="1" applyFill="1" applyBorder="1" applyAlignment="1">
      <alignment horizontal="center" vertical="center"/>
    </xf>
    <xf numFmtId="0" fontId="4" fillId="5" borderId="22" xfId="0" applyFont="1" applyFill="1" applyBorder="1" applyAlignment="1">
      <alignment horizontal="left" vertical="center" wrapText="1"/>
    </xf>
    <xf numFmtId="0" fontId="5" fillId="5" borderId="28"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5" fillId="4" borderId="0" xfId="0" applyFont="1" applyFill="1" applyAlignment="1">
      <alignment vertical="center" wrapText="1"/>
    </xf>
    <xf numFmtId="0" fontId="4" fillId="5" borderId="0" xfId="0" applyFont="1" applyFill="1" applyAlignment="1">
      <alignment horizontal="justify" vertical="center" wrapText="1"/>
    </xf>
    <xf numFmtId="0" fontId="6" fillId="5" borderId="0" xfId="0" applyFont="1" applyFill="1" applyAlignment="1">
      <alignment horizontal="justify" vertical="center" wrapText="1"/>
    </xf>
    <xf numFmtId="0" fontId="18" fillId="5" borderId="0" xfId="0" applyFont="1" applyFill="1" applyAlignment="1">
      <alignment horizontal="justify" vertical="center" wrapText="1"/>
    </xf>
    <xf numFmtId="168" fontId="5" fillId="5" borderId="2" xfId="0" applyNumberFormat="1" applyFont="1" applyFill="1" applyBorder="1" applyAlignment="1">
      <alignment horizontal="right" vertical="center"/>
    </xf>
    <xf numFmtId="168" fontId="5" fillId="5" borderId="3" xfId="0" applyNumberFormat="1" applyFont="1" applyFill="1" applyBorder="1" applyAlignment="1">
      <alignment horizontal="right" vertical="center"/>
    </xf>
    <xf numFmtId="168" fontId="5" fillId="5" borderId="4" xfId="0" applyNumberFormat="1" applyFont="1" applyFill="1" applyBorder="1" applyAlignment="1">
      <alignment horizontal="right" vertical="center"/>
    </xf>
    <xf numFmtId="168" fontId="2" fillId="2" borderId="6" xfId="0" applyNumberFormat="1" applyFont="1" applyFill="1" applyBorder="1" applyAlignment="1">
      <alignment vertical="center" wrapText="1"/>
    </xf>
    <xf numFmtId="168" fontId="2" fillId="2" borderId="27" xfId="0" applyNumberFormat="1" applyFont="1" applyFill="1" applyBorder="1" applyAlignment="1">
      <alignment vertical="center" wrapText="1"/>
    </xf>
    <xf numFmtId="168" fontId="2" fillId="2" borderId="24" xfId="0" applyNumberFormat="1" applyFont="1" applyFill="1" applyBorder="1" applyAlignment="1">
      <alignment vertical="center" wrapText="1"/>
    </xf>
    <xf numFmtId="169" fontId="4" fillId="5" borderId="23" xfId="0" applyNumberFormat="1" applyFont="1" applyFill="1" applyBorder="1" applyAlignment="1">
      <alignment horizontal="center" vertical="center"/>
    </xf>
    <xf numFmtId="169" fontId="4" fillId="5" borderId="18"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169" fontId="4" fillId="5" borderId="2" xfId="0" applyNumberFormat="1" applyFont="1" applyFill="1" applyBorder="1" applyAlignment="1">
      <alignment horizontal="center" vertical="center"/>
    </xf>
    <xf numFmtId="168" fontId="2" fillId="2" borderId="2" xfId="0" applyNumberFormat="1" applyFont="1" applyFill="1" applyBorder="1" applyAlignment="1">
      <alignment horizontal="center" vertical="center" wrapText="1"/>
    </xf>
    <xf numFmtId="168" fontId="2" fillId="2" borderId="3" xfId="0" applyNumberFormat="1" applyFont="1" applyFill="1" applyBorder="1" applyAlignment="1">
      <alignment horizontal="center" vertical="center" wrapText="1"/>
    </xf>
    <xf numFmtId="168" fontId="2" fillId="2" borderId="4" xfId="0" applyNumberFormat="1" applyFont="1" applyFill="1" applyBorder="1" applyAlignment="1">
      <alignment horizontal="center" vertical="center" wrapText="1"/>
    </xf>
    <xf numFmtId="169" fontId="13" fillId="2" borderId="6" xfId="0" applyNumberFormat="1" applyFont="1" applyFill="1" applyBorder="1" applyAlignment="1">
      <alignment horizontal="center" vertical="center"/>
    </xf>
    <xf numFmtId="168" fontId="5" fillId="5" borderId="5" xfId="0" applyNumberFormat="1" applyFont="1" applyFill="1" applyBorder="1" applyAlignment="1">
      <alignment horizontal="right" vertical="center"/>
    </xf>
    <xf numFmtId="168" fontId="5" fillId="5" borderId="0" xfId="0" applyNumberFormat="1" applyFont="1" applyFill="1" applyBorder="1" applyAlignment="1">
      <alignment horizontal="right" vertical="center"/>
    </xf>
    <xf numFmtId="168" fontId="5" fillId="5" borderId="11" xfId="0" applyNumberFormat="1" applyFont="1" applyFill="1" applyBorder="1" applyAlignment="1">
      <alignment horizontal="right" vertical="center"/>
    </xf>
    <xf numFmtId="168" fontId="2" fillId="2" borderId="20" xfId="0" applyNumberFormat="1" applyFont="1" applyFill="1" applyBorder="1" applyAlignment="1">
      <alignment horizontal="right" vertical="center" wrapText="1"/>
    </xf>
    <xf numFmtId="168" fontId="2" fillId="2" borderId="19" xfId="0" applyNumberFormat="1" applyFont="1" applyFill="1" applyBorder="1" applyAlignment="1">
      <alignment horizontal="right" vertical="center" wrapText="1"/>
    </xf>
    <xf numFmtId="168" fontId="2" fillId="2" borderId="21" xfId="0" applyNumberFormat="1" applyFont="1" applyFill="1" applyBorder="1" applyAlignment="1">
      <alignment horizontal="right" vertical="center" wrapText="1"/>
    </xf>
    <xf numFmtId="168" fontId="2" fillId="2" borderId="12" xfId="0" applyNumberFormat="1" applyFont="1" applyFill="1" applyBorder="1" applyAlignment="1">
      <alignment horizontal="right" vertical="center" wrapText="1"/>
    </xf>
    <xf numFmtId="168" fontId="2" fillId="2" borderId="3" xfId="0" applyNumberFormat="1" applyFont="1" applyFill="1" applyBorder="1" applyAlignment="1">
      <alignment horizontal="right" vertical="center" wrapText="1"/>
    </xf>
    <xf numFmtId="168" fontId="2" fillId="2" borderId="14" xfId="0" applyNumberFormat="1" applyFont="1" applyFill="1" applyBorder="1" applyAlignment="1">
      <alignment horizontal="right" vertical="center" wrapText="1"/>
    </xf>
    <xf numFmtId="168" fontId="2" fillId="2" borderId="15" xfId="0" applyNumberFormat="1" applyFont="1" applyFill="1" applyBorder="1" applyAlignment="1">
      <alignment horizontal="right" vertical="center" wrapText="1"/>
    </xf>
    <xf numFmtId="168" fontId="2" fillId="2" borderId="16" xfId="0" applyNumberFormat="1" applyFont="1" applyFill="1" applyBorder="1" applyAlignment="1">
      <alignment horizontal="right" vertical="center" wrapText="1"/>
    </xf>
    <xf numFmtId="168" fontId="2" fillId="2" borderId="17" xfId="0" applyNumberFormat="1" applyFont="1" applyFill="1" applyBorder="1" applyAlignment="1">
      <alignment horizontal="right" vertical="center" wrapText="1"/>
    </xf>
    <xf numFmtId="5" fontId="4" fillId="5" borderId="23" xfId="0" applyNumberFormat="1" applyFont="1" applyFill="1" applyBorder="1" applyAlignment="1">
      <alignment horizontal="center" vertical="center"/>
    </xf>
    <xf numFmtId="5" fontId="4" fillId="5" borderId="18" xfId="0" applyNumberFormat="1" applyFont="1" applyFill="1" applyBorder="1" applyAlignment="1">
      <alignment horizontal="center" vertical="center"/>
    </xf>
    <xf numFmtId="5" fontId="4" fillId="5" borderId="1" xfId="0" applyNumberFormat="1" applyFont="1" applyFill="1" applyBorder="1" applyAlignment="1">
      <alignment horizontal="center" vertical="center"/>
    </xf>
    <xf numFmtId="5" fontId="4" fillId="5" borderId="2" xfId="0" applyNumberFormat="1" applyFont="1" applyFill="1" applyBorder="1" applyAlignment="1">
      <alignment horizontal="center" vertical="center"/>
    </xf>
    <xf numFmtId="5" fontId="4" fillId="5" borderId="25" xfId="0" applyNumberFormat="1" applyFont="1" applyFill="1" applyBorder="1" applyAlignment="1">
      <alignment horizontal="center" vertical="center"/>
    </xf>
    <xf numFmtId="5" fontId="4" fillId="5" borderId="6" xfId="0" applyNumberFormat="1" applyFont="1" applyFill="1" applyBorder="1" applyAlignment="1">
      <alignment horizontal="center" vertical="center"/>
    </xf>
    <xf numFmtId="5" fontId="6" fillId="5" borderId="1" xfId="0" applyNumberFormat="1" applyFont="1" applyFill="1" applyBorder="1" applyAlignment="1">
      <alignment horizontal="center" vertical="center"/>
    </xf>
    <xf numFmtId="5" fontId="6" fillId="5" borderId="13" xfId="0" applyNumberFormat="1" applyFont="1" applyFill="1" applyBorder="1" applyAlignment="1">
      <alignment horizontal="center" vertical="center"/>
    </xf>
    <xf numFmtId="5" fontId="6" fillId="5" borderId="25" xfId="0" applyNumberFormat="1" applyFont="1" applyFill="1" applyBorder="1" applyAlignment="1">
      <alignment horizontal="center" vertical="center"/>
    </xf>
    <xf numFmtId="5" fontId="5" fillId="5" borderId="1" xfId="0" applyNumberFormat="1" applyFont="1" applyFill="1" applyBorder="1" applyAlignment="1">
      <alignment horizontal="center" vertical="center" wrapText="1"/>
    </xf>
    <xf numFmtId="5" fontId="5" fillId="5" borderId="13" xfId="0" applyNumberFormat="1" applyFont="1" applyFill="1" applyBorder="1" applyAlignment="1">
      <alignment horizontal="center" vertical="center" wrapText="1"/>
    </xf>
    <xf numFmtId="168" fontId="2" fillId="2" borderId="18" xfId="0" applyNumberFormat="1" applyFont="1" applyFill="1" applyBorder="1" applyAlignment="1">
      <alignment horizontal="center" vertical="center" wrapText="1"/>
    </xf>
    <xf numFmtId="168" fontId="2" fillId="2" borderId="19" xfId="0" applyNumberFormat="1" applyFont="1" applyFill="1" applyBorder="1" applyAlignment="1">
      <alignment horizontal="center" vertical="center" wrapText="1"/>
    </xf>
    <xf numFmtId="168" fontId="2" fillId="2" borderId="21" xfId="0" applyNumberFormat="1" applyFont="1" applyFill="1" applyBorder="1" applyAlignment="1">
      <alignment horizontal="center" vertical="center" wrapText="1"/>
    </xf>
    <xf numFmtId="168" fontId="2" fillId="2" borderId="2" xfId="0" applyNumberFormat="1" applyFont="1" applyFill="1" applyBorder="1" applyAlignment="1">
      <alignment horizontal="right" vertical="center" wrapText="1"/>
    </xf>
    <xf numFmtId="168" fontId="2" fillId="2" borderId="2" xfId="0" applyNumberFormat="1" applyFont="1" applyFill="1" applyBorder="1" applyAlignment="1">
      <alignment vertical="center" wrapText="1"/>
    </xf>
    <xf numFmtId="168" fontId="2" fillId="2" borderId="3" xfId="0" applyNumberFormat="1" applyFont="1" applyFill="1" applyBorder="1" applyAlignment="1">
      <alignment vertical="center" wrapText="1"/>
    </xf>
    <xf numFmtId="168" fontId="2" fillId="2" borderId="14" xfId="0" applyNumberFormat="1" applyFont="1" applyFill="1" applyBorder="1" applyAlignment="1">
      <alignment vertical="center" wrapText="1"/>
    </xf>
    <xf numFmtId="168" fontId="2" fillId="2" borderId="26" xfId="0" applyNumberFormat="1" applyFont="1" applyFill="1" applyBorder="1" applyAlignment="1">
      <alignment vertical="center" wrapText="1"/>
    </xf>
    <xf numFmtId="168" fontId="2" fillId="2" borderId="16" xfId="0" applyNumberFormat="1" applyFont="1" applyFill="1" applyBorder="1" applyAlignment="1">
      <alignment vertical="center" wrapText="1"/>
    </xf>
    <xf numFmtId="168" fontId="2" fillId="2" borderId="17" xfId="0" applyNumberFormat="1" applyFont="1" applyFill="1" applyBorder="1" applyAlignment="1">
      <alignment vertical="center" wrapText="1"/>
    </xf>
    <xf numFmtId="5" fontId="6" fillId="5" borderId="6" xfId="0" applyNumberFormat="1" applyFont="1" applyFill="1" applyBorder="1" applyAlignment="1">
      <alignment horizontal="center" vertical="center"/>
    </xf>
  </cellXfs>
  <cellStyles count="1">
    <cellStyle name="Normale" xfId="0" builtinId="0"/>
  </cellStyles>
  <dxfs count="162">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 #,##0;\-&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10"/>
        <color theme="0"/>
        <name val="Calibri"/>
        <family val="2"/>
        <scheme val="minor"/>
      </font>
      <numFmt numFmtId="169" formatCode="&quot;€&quot;\ #,##0"/>
      <fill>
        <patternFill patternType="solid">
          <fgColor indexed="64"/>
          <bgColor rgb="FFD83B01"/>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9" formatCode="&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9" formatCode="&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9" formatCode="&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9" formatCode="&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9" formatCode="&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9" formatCode="&quot;€&quot;\ #,##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font>
        <strike val="0"/>
        <outline val="0"/>
        <shadow val="0"/>
        <u val="none"/>
        <vertAlign val="baseline"/>
        <sz val="10"/>
        <color theme="0"/>
        <name val="Calibri"/>
        <family val="2"/>
        <scheme val="minor"/>
      </font>
    </dxf>
    <dxf>
      <border outline="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left/>
        <right style="thin">
          <color theme="1" tint="0.249977111117893"/>
        </right>
        <top/>
        <bottom/>
        <vertical style="thin">
          <color theme="1" tint="0.249977111117893"/>
        </vertical>
        <horizontal style="thin">
          <color theme="1" tint="0.249977111117893"/>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border>
        <top style="thin">
          <color theme="1" tint="0.249977111117893"/>
        </top>
      </border>
    </dxf>
    <dxf>
      <font>
        <strike val="0"/>
        <outline val="0"/>
        <shadow val="0"/>
        <u val="none"/>
        <vertAlign val="baseline"/>
        <sz val="10"/>
        <color theme="0"/>
        <name val="Calibri"/>
        <family val="2"/>
        <scheme val="minor"/>
      </font>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worksheet" Target="/xl/worksheets/sheet55.xml" Id="rId5" /><Relationship Type="http://schemas.openxmlformats.org/officeDocument/2006/relationships/calcChain" Target="/xl/calcChain.xml" Id="rId10" /><Relationship Type="http://schemas.openxmlformats.org/officeDocument/2006/relationships/worksheet" Target="/xl/worksheets/sheet46.xml" Id="rId4" /><Relationship Type="http://schemas.openxmlformats.org/officeDocument/2006/relationships/sharedStrings" Target="/xl/sharedStrings.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C1930-3BB9-4D02-96DA-6BBCC78CC6BB}" name="Avvio" displayName="Avvio" ref="B4:F10" totalsRowCount="1" headerRowDxfId="161" totalsRowDxfId="158" headerRowBorderDxfId="160" tableBorderDxfId="159" totalsRowBorderDxfId="157">
  <autoFilter ref="B4:F9" xr:uid="{67514B47-19FF-4A74-85C7-FFB9CC127EBE}">
    <filterColumn colId="0" hiddenButton="1"/>
    <filterColumn colId="1" hiddenButton="1"/>
    <filterColumn colId="2" hiddenButton="1"/>
    <filterColumn colId="3" hiddenButton="1"/>
    <filterColumn colId="4" hiddenButton="1"/>
  </autoFilter>
  <tableColumns count="5">
    <tableColumn id="1" xr3:uid="{5EA7B7CF-C0C3-4B02-BB4E-CDD96CEC5FA5}" name="VOCI COSTO" totalsRowLabel="BUDGET INIZIALE STIMATO" dataDxfId="156" totalsRowDxfId="155"/>
    <tableColumn id="2" xr3:uid="{29290965-11DD-4EA7-A3AC-C45E5FAC1B58}" name="MESI" dataDxfId="154" totalsRowDxfId="153"/>
    <tableColumn id="3" xr3:uid="{0452DFAD-461D-4D61-B2A8-427C19DCFADD}" name="PREZZO/MESE" dataDxfId="58" totalsRowDxfId="152"/>
    <tableColumn id="4" xr3:uid="{BEC3E29C-2F6A-4411-A0BB-8AAF32E5B0B1}" name="COSTO UNA TANTUM" dataDxfId="57" totalsRowDxfId="151"/>
    <tableColumn id="5" xr3:uid="{7E635CEC-99EE-4830-9678-117F7F28E152}" name="COSTO TOTALE" totalsRowFunction="sum" dataDxfId="56" totalsRowDxfId="150"/>
  </tableColumns>
  <tableStyleInfo showFirstColumn="1" showLastColumn="0" showRowStripes="0" showColumnStripes="0"/>
  <extLst>
    <ext xmlns:x14="http://schemas.microsoft.com/office/spreadsheetml/2009/9/main" uri="{504A1905-F514-4f6f-8877-14C23A59335A}">
      <x14:table altTextSummary="Immettere Elementi di costo, Mesi, Costo al mese e Costo una tantum. Il costo totale e il budget di avvio stimato vengono calcolati automaticament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AD8BA2-FA4D-4568-A646-44A54D506133}" name="CostiAvvio" displayName="CostiAvvio" ref="B4:F10" totalsRowCount="1" headerRowDxfId="149" totalsRowDxfId="146" headerRowBorderDxfId="148" tableBorderDxfId="147" totalsRowBorderDxfId="145">
  <autoFilter ref="B4:F9" xr:uid="{A49154D5-52BD-47C2-9994-1AF01EE5C100}">
    <filterColumn colId="0" hiddenButton="1"/>
    <filterColumn colId="1" hiddenButton="1"/>
    <filterColumn colId="2" hiddenButton="1"/>
    <filterColumn colId="3" hiddenButton="1"/>
    <filterColumn colId="4" hiddenButton="1"/>
  </autoFilter>
  <tableColumns count="5">
    <tableColumn id="1" xr3:uid="{67DFA869-C5A2-4F02-8F54-BDDD38F93CC3}" name="VOCI COSTO" totalsRowLabel="BUDGET INIZIALE STIMATO" dataDxfId="144" totalsRowDxfId="143"/>
    <tableColumn id="2" xr3:uid="{DF818036-1CF9-4CDB-8D0C-7658857C2B24}" name="MESI" dataDxfId="142" totalsRowDxfId="141"/>
    <tableColumn id="3" xr3:uid="{6741C5C3-22BD-498E-B344-CCEF1791E2BB}" name="PREZZO/MESE" dataDxfId="55" totalsRowDxfId="140"/>
    <tableColumn id="4" xr3:uid="{CD2E37F4-C082-4C6C-9141-CBC07C851E9C}" name="COSTO UNA TANTUM" dataDxfId="54" totalsRowDxfId="139"/>
    <tableColumn id="5" xr3:uid="{7A197C05-8EEB-403C-B7D8-FB59D3CC7D9E}" name="COSTO TOTALE" totalsRowFunction="custom" dataDxfId="53" totalsRowDxfId="52">
      <totalsRowFormula>SUM(F6:F9)</totalsRowFormula>
    </tableColumn>
  </tableColumns>
  <tableStyleInfo showFirstColumn="1" showLastColumn="0" showRowStripes="0" showColumnStripes="0"/>
  <extLst>
    <ext xmlns:x14="http://schemas.microsoft.com/office/spreadsheetml/2009/9/main" uri="{504A1905-F514-4f6f-8877-14C23A59335A}">
      <x14:table altTextSummary="Immettere o modificare Elementi di costo, Mesi, Costo al mese e Costo una tantum. Il costo totale e il budget di avvio stimato vengono calcolati automaticamente"/>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RedditoEsempio" displayName="RedditoEsempio" ref="B4:O9" totalsRowCount="1" headerRowDxfId="138" dataDxfId="136" headerRowBorderDxfId="137" tableBorderDxfId="135" totalsRowBorderDxfId="134">
  <autoFilter ref="B4:O8"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RICAVI" totalsRowLabel="Vendite nette" dataDxfId="133" totalsRowDxfId="132"/>
    <tableColumn id="2" xr3:uid="{6F71BE86-3A6A-44CF-BA24-67CE15CFF1AA}" name="GEN" totalsRowFunction="sum" dataDxfId="51" totalsRowDxfId="131"/>
    <tableColumn id="3" xr3:uid="{344A2324-51D5-43B1-9256-904C3377FAAC}" name="FEB" totalsRowFunction="sum" dataDxfId="50" totalsRowDxfId="130"/>
    <tableColumn id="4" xr3:uid="{32D1243A-49C3-4CCF-8DC0-4FF36670ECB8}" name="MAR" totalsRowFunction="sum" dataDxfId="49" totalsRowDxfId="129"/>
    <tableColumn id="5" xr3:uid="{E58EDC04-C08C-4B17-B3FF-CB5FC4D1CDEB}" name="APR" totalsRowFunction="sum" dataDxfId="48" totalsRowDxfId="128"/>
    <tableColumn id="6" xr3:uid="{357A1611-2716-4CD1-9B15-E4B4BB31DA75}" name="MAG" totalsRowFunction="sum" dataDxfId="47" totalsRowDxfId="127"/>
    <tableColumn id="7" xr3:uid="{D0CA2BE1-8101-4A67-8EB8-5A97AB6EFFB3}" name="GIU" totalsRowFunction="sum" dataDxfId="46" totalsRowDxfId="126"/>
    <tableColumn id="8" xr3:uid="{761577CD-DF5A-45E4-B998-5C873D93A720}" name="LUG" totalsRowFunction="sum" dataDxfId="45" totalsRowDxfId="125"/>
    <tableColumn id="9" xr3:uid="{AB3D73BA-7970-418A-B396-445EF75A576D}" name="AGO" totalsRowFunction="sum" dataDxfId="44" totalsRowDxfId="124"/>
    <tableColumn id="10" xr3:uid="{17C76D3D-BB2E-4517-88EF-6B138B14C035}" name="SET" totalsRowFunction="sum" dataDxfId="43" totalsRowDxfId="123"/>
    <tableColumn id="11" xr3:uid="{D080C1CD-6445-4B59-AC23-2FED7916A228}" name="OTT" totalsRowFunction="sum" dataDxfId="42" totalsRowDxfId="122"/>
    <tableColumn id="12" xr3:uid="{524EA6F5-D12F-4379-9CE9-7FA2CCF0431D}" name="NOV" totalsRowFunction="sum" dataDxfId="41" totalsRowDxfId="121"/>
    <tableColumn id="13" xr3:uid="{A41F4D35-542E-4E01-B914-D2A98858B288}" name="DIC" totalsRowFunction="sum" dataDxfId="40" totalsRowDxfId="120"/>
    <tableColumn id="14" xr3:uid="{FC4E26E8-EE24-4999-B1E9-055E95D5AFDC}" name="A OGGI" totalsRowFunction="custom" dataDxfId="39" totalsRowDxfId="119">
      <calculatedColumnFormula>SUM(C5:N5)</calculatedColumnFormula>
      <totalsRowFormula>SUM(RedditoEsempio[[#Totals],[GEN]:[DIC]])</totalsRowFormula>
    </tableColumn>
  </tableColumns>
  <tableStyleInfo showFirstColumn="1" showLastColumn="0" showRowStripes="0" showColumnStripes="0"/>
  <extLst>
    <ext xmlns:x14="http://schemas.microsoft.com/office/spreadsheetml/2009/9/main" uri="{504A1905-F514-4f6f-8877-14C23A59335A}">
      <x14:table altTextSummary="Immettere o modificare gli elementi e i valori dei ricavi per ogni mese in questa tabella. Le vendite nette per ogni mese e da inizio anno vengono calcolate automaticamente"/>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SpeseEsempio" displayName="SpeseEsempio" ref="B13:O19" totalsRowCount="1" headerRowDxfId="118" dataDxfId="116" headerRowBorderDxfId="117" tableBorderDxfId="115" totalsRowBorderDxfId="114">
  <autoFilter ref="B13:O18"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USCITE" totalsRowLabel="Totale spese" dataDxfId="113" totalsRowDxfId="112"/>
    <tableColumn id="2" xr3:uid="{E03834F3-D0D7-46A0-B98F-60B4773A32C5}" name="GEN" totalsRowFunction="custom" dataDxfId="38" totalsRowDxfId="111">
      <totalsRowFormula>IF(SUM(C14:C18)=0,"",SUM(C14:C18))</totalsRowFormula>
    </tableColumn>
    <tableColumn id="3" xr3:uid="{1EA320D6-4F41-4E95-B87D-0076FF2890CD}" name="FEB" totalsRowFunction="custom" dataDxfId="37" totalsRowDxfId="110">
      <totalsRowFormula>IF(SUM(D14:D18)=0,"",SUM(D14:D18))</totalsRowFormula>
    </tableColumn>
    <tableColumn id="4" xr3:uid="{AC0744F4-6F59-4428-8C20-6391D0E68B8A}" name="MAR" totalsRowFunction="custom" dataDxfId="36" totalsRowDxfId="109">
      <totalsRowFormula>IF(SUM(E14:E18)=0,"",SUM(E14:E18))</totalsRowFormula>
    </tableColumn>
    <tableColumn id="5" xr3:uid="{D8BD7CE4-0575-4B27-9F50-75A09DBCDAE7}" name="APR" totalsRowFunction="custom" dataDxfId="35" totalsRowDxfId="108">
      <totalsRowFormula>IF(SUM(F14:F18)=0,"",SUM(F14:F18))</totalsRowFormula>
    </tableColumn>
    <tableColumn id="6" xr3:uid="{ACA71B98-0856-4318-97FA-0AECD80D1563}" name="MAG" totalsRowFunction="custom" dataDxfId="34" totalsRowDxfId="107">
      <totalsRowFormula>IF(SUM(G14:G18)=0,"",SUM(G14:G18))</totalsRowFormula>
    </tableColumn>
    <tableColumn id="7" xr3:uid="{73CF63C3-C2F9-4A0D-B947-64BB530317A6}" name="GIU" totalsRowFunction="custom" dataDxfId="33" totalsRowDxfId="106">
      <totalsRowFormula>IF(SUM(H14:H18)=0,"",SUM(H14:H18))</totalsRowFormula>
    </tableColumn>
    <tableColumn id="8" xr3:uid="{A5673B38-540B-447D-9A7E-70EC279D8A2E}" name="LUG" totalsRowFunction="custom" dataDxfId="32" totalsRowDxfId="105">
      <totalsRowFormula>IF(SUM(I14:I18)=0,"",SUM(I14:I18))</totalsRowFormula>
    </tableColumn>
    <tableColumn id="9" xr3:uid="{6C31C80A-0918-430D-8F7F-2EB46A15D855}" name="AGO" totalsRowFunction="custom" dataDxfId="31" totalsRowDxfId="104">
      <totalsRowFormula>IF(SUM(J14:J18)=0,"",SUM(J14:J18))</totalsRowFormula>
    </tableColumn>
    <tableColumn id="10" xr3:uid="{EBADB8E1-1FE3-4518-9C05-096F3E17DB95}" name="SET" totalsRowFunction="custom" dataDxfId="30" totalsRowDxfId="103">
      <totalsRowFormula>IF(SUM(K14:K18)=0,"",SUM(K14:K18))</totalsRowFormula>
    </tableColumn>
    <tableColumn id="11" xr3:uid="{85094905-65A1-4F7D-9403-FB9DA8B79A85}" name="OTT" totalsRowFunction="custom" dataDxfId="29" totalsRowDxfId="102">
      <totalsRowFormula>IF(SUM(L14:L18)=0,"",SUM(L14:L18))</totalsRowFormula>
    </tableColumn>
    <tableColumn id="12" xr3:uid="{425F5D65-754C-4910-8489-CE1D0A044015}" name="NOV" totalsRowFunction="custom" dataDxfId="28" totalsRowDxfId="101">
      <totalsRowFormula>IF(SUM(M14:M18)=0,"",SUM(M14:M18))</totalsRowFormula>
    </tableColumn>
    <tableColumn id="13" xr3:uid="{C70CA751-8454-4D8C-9172-28A0207F88A2}" name="DIC" totalsRowFunction="custom" dataDxfId="27" totalsRowDxfId="100">
      <totalsRowFormula>IF(SUM(N14:N18)=0,"",SUM(N14:N18))</totalsRowFormula>
    </tableColumn>
    <tableColumn id="14" xr3:uid="{72A5AC50-D398-4AF2-8ED7-852A164BD4B5}" name="YTD" totalsRowFunction="custom" dataDxfId="26" totalsRowDxfId="99">
      <calculatedColumnFormula>SUM(C14:N14)</calculatedColumnFormula>
      <totalsRowFormula>SUM(SpeseEsempio[[#Totals],[GEN]:[DIC]])</totalsRowFormula>
    </tableColumn>
  </tableColumns>
  <tableStyleInfo showFirstColumn="1" showLastColumn="0" showRowStripes="0" showColumnStripes="0"/>
  <extLst>
    <ext xmlns:x14="http://schemas.microsoft.com/office/spreadsheetml/2009/9/main" uri="{504A1905-F514-4f6f-8877-14C23A59335A}">
      <x14:table altTextSummary="Immettere gli elementi delle spese per ogni mese. Le spese da inizio anno e totali vengono calcolate automaticamente"/>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SpeseEffettive" displayName="SpeseEffettive" ref="B13:O18" totalsRowCount="1" headerRowDxfId="98" dataDxfId="96" headerRowBorderDxfId="97" tableBorderDxfId="95" totalsRowBorderDxfId="94">
  <autoFilter ref="B13:O17"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USCITE" totalsRowLabel="Totale spese" dataDxfId="93" totalsRowDxfId="92"/>
    <tableColumn id="2" xr3:uid="{F9AB3C51-D120-44E2-9F99-D86B2E04E398}" name="GEN" totalsRowFunction="custom" dataDxfId="25" totalsRowDxfId="91">
      <totalsRowFormula>IF(SUM(C14:C17)=0,"",SUM(C14:C17))</totalsRowFormula>
    </tableColumn>
    <tableColumn id="3" xr3:uid="{9D6A49A1-08F0-4031-B144-61B97864F2CC}" name="FEB" totalsRowFunction="custom" dataDxfId="24" totalsRowDxfId="90">
      <totalsRowFormula>IF(SUM(D14:D17)=0,"",SUM(D14:D17))</totalsRowFormula>
    </tableColumn>
    <tableColumn id="4" xr3:uid="{E9226934-27A2-4D2A-B30C-5FFDFD602D7D}" name="MAR" totalsRowFunction="custom" dataDxfId="23" totalsRowDxfId="89">
      <totalsRowFormula>IF(SUM(E14:E17)=0,"",SUM(E14:E17))</totalsRowFormula>
    </tableColumn>
    <tableColumn id="5" xr3:uid="{7BB0A603-A9B1-4FD8-A545-40D145AB6659}" name="APR" totalsRowFunction="custom" dataDxfId="22" totalsRowDxfId="88">
      <totalsRowFormula>IF(SUM(F14:F17)=0,"",SUM(F14:F17))</totalsRowFormula>
    </tableColumn>
    <tableColumn id="6" xr3:uid="{BCB21D34-0FDF-460A-BEF1-5992049064AD}" name="MAG" totalsRowFunction="custom" dataDxfId="21" totalsRowDxfId="87">
      <totalsRowFormula>IF(SUM(G14:G17)=0,"",SUM(G14:G17))</totalsRowFormula>
    </tableColumn>
    <tableColumn id="7" xr3:uid="{B39E89BC-2C0C-47AB-BA19-A23901536D77}" name="GIU" totalsRowFunction="custom" dataDxfId="20" totalsRowDxfId="86">
      <totalsRowFormula>IF(SUM(H14:H17)=0,"",SUM(H14:H17))</totalsRowFormula>
    </tableColumn>
    <tableColumn id="8" xr3:uid="{E5B06129-F206-44A6-870F-4639CB35F734}" name="LUG" totalsRowFunction="custom" dataDxfId="19" totalsRowDxfId="85">
      <totalsRowFormula>IF(SUM(I14:I17)=0,"",SUM(I14:I17))</totalsRowFormula>
    </tableColumn>
    <tableColumn id="9" xr3:uid="{D0D7329F-1D1C-4762-9C9E-44490C667E4C}" name="AGO" totalsRowFunction="custom" dataDxfId="18" totalsRowDxfId="84">
      <totalsRowFormula>IF(SUM(J14:J17)=0,"",SUM(J14:J17))</totalsRowFormula>
    </tableColumn>
    <tableColumn id="10" xr3:uid="{DA494471-174A-41CD-9D01-96031F4EB142}" name="SET" totalsRowFunction="custom" dataDxfId="17" totalsRowDxfId="83">
      <totalsRowFormula>IF(SUM(K14:K17)=0,"",SUM(K14:K17))</totalsRowFormula>
    </tableColumn>
    <tableColumn id="11" xr3:uid="{1D757802-8414-47FB-BDB9-5ABB9C485642}" name="OTT" totalsRowFunction="custom" dataDxfId="16" totalsRowDxfId="82">
      <totalsRowFormula>IF(SUM(L14:L17)=0,"",SUM(L14:L17))</totalsRowFormula>
    </tableColumn>
    <tableColumn id="12" xr3:uid="{715DFEE2-D538-404C-8DA6-A60BF9D5D61A}" name="NOV" totalsRowFunction="custom" dataDxfId="15" totalsRowDxfId="81">
      <totalsRowFormula>IF(SUM(M14:M17)=0,"",SUM(M14:M17))</totalsRowFormula>
    </tableColumn>
    <tableColumn id="13" xr3:uid="{48BDE33F-3406-4125-AA39-AF112CD256DC}" name="DIC" totalsRowFunction="custom" dataDxfId="14" totalsRowDxfId="80">
      <totalsRowFormula>IF(SUM(N14:N17)=0,"",SUM(N14:N17))</totalsRowFormula>
    </tableColumn>
    <tableColumn id="14" xr3:uid="{DE501D6E-2A90-4303-912C-3BD157EE9F6C}" name="YTD" totalsRowFunction="custom" dataDxfId="13" totalsRowDxfId="79">
      <calculatedColumnFormula>SUM(C14:N14)</calculatedColumnFormula>
      <totalsRowFormula>SUM(SpeseEffettive[[#Totals],[GEN]:[DIC]])</totalsRowFormula>
    </tableColumn>
  </tableColumns>
  <tableStyleInfo showFirstColumn="0" showLastColumn="0" showRowStripes="0" showColumnStripes="0"/>
  <extLst>
    <ext xmlns:x14="http://schemas.microsoft.com/office/spreadsheetml/2009/9/main" uri="{504A1905-F514-4f6f-8877-14C23A59335A}">
      <x14:table altTextSummary="Immettere o modificare gli elementi e i valori delle spese per ogni mese in questa tabella. Le spese da inizio anno e totali vengono calcolate automaticamente"/>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RedditoEffettivo" displayName="RedditoEffettivo" ref="B4:O9" totalsRowCount="1" headerRowDxfId="78" dataDxfId="76" headerRowBorderDxfId="77" tableBorderDxfId="75" totalsRowBorderDxfId="74">
  <autoFilter ref="B4:O8"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RICAVI" totalsRowLabel="Vendite nette" dataDxfId="73" totalsRowDxfId="72"/>
    <tableColumn id="2" xr3:uid="{FCEEBF47-61A1-45D9-8887-771D9FEAEC1A}" name="GEN" totalsRowFunction="sum" dataDxfId="12" totalsRowDxfId="71"/>
    <tableColumn id="3" xr3:uid="{F04D843E-EECB-469A-B411-15BD17F1E5BB}" name="FEB" totalsRowFunction="sum" dataDxfId="11" totalsRowDxfId="70"/>
    <tableColumn id="4" xr3:uid="{BCDEE6EC-CDA9-4C65-A8C6-6DE4EBEEEE74}" name="MAR" totalsRowFunction="sum" dataDxfId="10" totalsRowDxfId="69"/>
    <tableColumn id="5" xr3:uid="{30A6C384-BAED-4B05-974C-463D2C79EA9F}" name="APR" totalsRowFunction="sum" dataDxfId="9" totalsRowDxfId="68"/>
    <tableColumn id="6" xr3:uid="{8DD5E57F-E567-4D79-A269-C4F8DE158B0D}" name="MAG" totalsRowFunction="sum" dataDxfId="8" totalsRowDxfId="67"/>
    <tableColumn id="7" xr3:uid="{351DCA6D-33D9-481E-8D59-8A914590BBC9}" name="GIU" totalsRowFunction="sum" dataDxfId="7" totalsRowDxfId="66"/>
    <tableColumn id="8" xr3:uid="{47D5B0E3-47FD-4021-84D1-3556FB866818}" name="LUG" totalsRowFunction="sum" dataDxfId="6" totalsRowDxfId="65"/>
    <tableColumn id="9" xr3:uid="{1F7D3722-33F9-47EC-B520-E0BC4506BF00}" name="AGO" totalsRowFunction="sum" dataDxfId="5" totalsRowDxfId="64"/>
    <tableColumn id="10" xr3:uid="{6A0FEE84-7C74-406D-8D16-812EA8F8E679}" name="SET" totalsRowFunction="sum" dataDxfId="4" totalsRowDxfId="63"/>
    <tableColumn id="11" xr3:uid="{87FE37A0-0E08-4148-8503-E93A0D76B669}" name="OTT" totalsRowFunction="sum" dataDxfId="3" totalsRowDxfId="62"/>
    <tableColumn id="12" xr3:uid="{F348984A-AC79-40C2-A5C7-95B21F89BD98}" name="NOV" totalsRowFunction="sum" dataDxfId="2" totalsRowDxfId="61"/>
    <tableColumn id="13" xr3:uid="{47597844-517F-4255-8D4B-703CEF331EB8}" name="DIC" totalsRowFunction="sum" dataDxfId="1" totalsRowDxfId="60"/>
    <tableColumn id="14" xr3:uid="{3544716F-16C1-45BE-A576-2F4FA1D35059}" name="A OGGI" totalsRowFunction="custom" dataDxfId="0" totalsRowDxfId="59">
      <calculatedColumnFormula>SUM(C5:N5)</calculatedColumnFormula>
      <totalsRowFormula>SUM(RedditoEffettivo[[#Totals],[GEN]:[DIC]])</totalsRowFormula>
    </tableColumn>
  </tableColumns>
  <tableStyleInfo showFirstColumn="0" showLastColumn="0" showRowStripes="0" showColumnStripes="0"/>
  <extLst>
    <ext xmlns:x14="http://schemas.microsoft.com/office/spreadsheetml/2009/9/main" uri="{504A1905-F514-4f6f-8877-14C23A59335A}">
      <x14:table altTextSummary="Immettere o modificare gli elementi e i valori dei ricavi per ogni mese in questa tabella. Le vendite nette per ogni mese e da inizio anno vengono calcolate automaticamente"/>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2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table" Target="/xl/tables/table3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62.xml" Id="rId3" /><Relationship Type="http://schemas.openxmlformats.org/officeDocument/2006/relationships/table" Target="/xl/tables/table53.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EA9-4AD8-46E1-9D02-767C1F9562A6}">
  <sheetPr>
    <tabColor theme="8" tint="-0.499984740745262"/>
  </sheetPr>
  <dimension ref="A1:C41"/>
  <sheetViews>
    <sheetView tabSelected="1" zoomScaleNormal="100" workbookViewId="0"/>
  </sheetViews>
  <sheetFormatPr defaultColWidth="9.140625" defaultRowHeight="15" x14ac:dyDescent="0.25"/>
  <cols>
    <col min="1" max="1" width="2.7109375" style="2" customWidth="1"/>
    <col min="2" max="2" width="99.140625" style="1" customWidth="1"/>
    <col min="3" max="3" width="2.5703125" style="1" customWidth="1"/>
    <col min="4" max="16384" width="9.140625" style="1"/>
  </cols>
  <sheetData>
    <row r="1" spans="1:3" s="4" customFormat="1" ht="30" customHeight="1" x14ac:dyDescent="0.25">
      <c r="A1" s="3"/>
      <c r="B1" s="40" t="s">
        <v>0</v>
      </c>
      <c r="C1" s="3"/>
    </row>
    <row r="2" spans="1:3" s="5" customFormat="1" ht="20.100000000000001" customHeight="1" x14ac:dyDescent="0.25">
      <c r="A2" s="3"/>
      <c r="B2" s="75" t="s">
        <v>1</v>
      </c>
      <c r="C2" s="3"/>
    </row>
    <row r="3" spans="1:3" s="5" customFormat="1" ht="20.100000000000001" customHeight="1" x14ac:dyDescent="0.25">
      <c r="A3" s="3"/>
      <c r="B3" s="75" t="s">
        <v>2</v>
      </c>
      <c r="C3" s="3"/>
    </row>
    <row r="4" spans="1:3" s="5" customFormat="1" ht="20.100000000000001" customHeight="1" x14ac:dyDescent="0.25">
      <c r="A4" s="3"/>
      <c r="B4" s="75" t="s">
        <v>3</v>
      </c>
      <c r="C4" s="3"/>
    </row>
    <row r="5" spans="1:3" s="5" customFormat="1" ht="20.100000000000001" customHeight="1" x14ac:dyDescent="0.25">
      <c r="A5" s="3"/>
      <c r="B5" s="75" t="s">
        <v>4</v>
      </c>
      <c r="C5" s="3"/>
    </row>
    <row r="6" spans="1:3" s="5" customFormat="1" ht="30" customHeight="1" x14ac:dyDescent="0.25">
      <c r="A6" s="3"/>
      <c r="B6" s="76" t="s">
        <v>5</v>
      </c>
      <c r="C6" s="3"/>
    </row>
    <row r="7" spans="1:3" s="5" customFormat="1" ht="40.5" customHeight="1" x14ac:dyDescent="0.25">
      <c r="A7" s="3"/>
      <c r="B7" s="75" t="s">
        <v>6</v>
      </c>
      <c r="C7" s="3"/>
    </row>
    <row r="8" spans="1:3" s="5" customFormat="1" ht="30" customHeight="1" x14ac:dyDescent="0.25">
      <c r="A8" s="3"/>
      <c r="B8" s="75" t="s">
        <v>7</v>
      </c>
      <c r="C8" s="3"/>
    </row>
    <row r="9" spans="1:3" s="5" customFormat="1" ht="12" customHeight="1" x14ac:dyDescent="0.25">
      <c r="A9" s="3"/>
      <c r="B9" s="7"/>
      <c r="C9" s="3"/>
    </row>
    <row r="10" spans="1:3" s="5" customFormat="1" x14ac:dyDescent="0.25">
      <c r="A10" s="3"/>
      <c r="B10" s="6"/>
    </row>
    <row r="11" spans="1:3" s="5" customFormat="1" x14ac:dyDescent="0.25">
      <c r="A11" s="3"/>
      <c r="B11" s="6"/>
    </row>
    <row r="12" spans="1:3" s="5" customFormat="1" x14ac:dyDescent="0.25">
      <c r="A12" s="3"/>
      <c r="B12" s="6"/>
    </row>
    <row r="13" spans="1:3" s="5" customFormat="1" x14ac:dyDescent="0.25">
      <c r="A13" s="3"/>
      <c r="B13" s="6"/>
    </row>
    <row r="14" spans="1:3" s="5" customFormat="1" x14ac:dyDescent="0.25">
      <c r="A14" s="3"/>
      <c r="B14" s="6"/>
    </row>
    <row r="15" spans="1:3" s="5" customFormat="1" x14ac:dyDescent="0.25">
      <c r="A15" s="3"/>
      <c r="B15" s="6"/>
    </row>
    <row r="16" spans="1:3" s="5" customFormat="1" x14ac:dyDescent="0.25">
      <c r="A16" s="3"/>
      <c r="B16" s="6"/>
    </row>
    <row r="17" spans="1:2" s="5" customFormat="1" x14ac:dyDescent="0.25">
      <c r="A17" s="3"/>
      <c r="B17" s="6"/>
    </row>
    <row r="18" spans="1:2" s="5" customFormat="1" x14ac:dyDescent="0.25">
      <c r="A18" s="3"/>
      <c r="B18" s="6"/>
    </row>
    <row r="19" spans="1:2" s="5" customFormat="1" x14ac:dyDescent="0.25">
      <c r="A19" s="3"/>
      <c r="B19" s="6"/>
    </row>
    <row r="20" spans="1:2" s="5" customFormat="1" x14ac:dyDescent="0.25">
      <c r="A20" s="3"/>
      <c r="B20" s="6"/>
    </row>
    <row r="21" spans="1:2" s="5" customFormat="1" x14ac:dyDescent="0.25">
      <c r="A21" s="3"/>
      <c r="B21" s="6"/>
    </row>
    <row r="22" spans="1:2" s="5" customFormat="1" x14ac:dyDescent="0.25">
      <c r="A22" s="3"/>
      <c r="B22" s="6"/>
    </row>
    <row r="23" spans="1:2" s="5" customFormat="1" x14ac:dyDescent="0.25">
      <c r="A23" s="3"/>
      <c r="B23" s="6"/>
    </row>
    <row r="24" spans="1:2" s="5" customFormat="1" x14ac:dyDescent="0.25">
      <c r="A24" s="3"/>
      <c r="B24" s="6"/>
    </row>
    <row r="25" spans="1:2" s="5" customFormat="1" x14ac:dyDescent="0.25">
      <c r="A25" s="3"/>
      <c r="B25" s="6"/>
    </row>
    <row r="26" spans="1:2" s="5" customFormat="1" x14ac:dyDescent="0.25">
      <c r="A26" s="3"/>
      <c r="B26" s="6"/>
    </row>
    <row r="27" spans="1:2" s="5" customFormat="1" x14ac:dyDescent="0.25">
      <c r="A27" s="3"/>
      <c r="B27" s="6"/>
    </row>
    <row r="28" spans="1:2" s="5" customFormat="1" x14ac:dyDescent="0.25">
      <c r="A28" s="3"/>
      <c r="B28" s="6"/>
    </row>
    <row r="29" spans="1:2" s="5" customFormat="1" x14ac:dyDescent="0.25">
      <c r="A29" s="3"/>
      <c r="B29" s="6"/>
    </row>
    <row r="30" spans="1:2" s="5" customFormat="1" x14ac:dyDescent="0.25">
      <c r="A30" s="3"/>
      <c r="B30" s="6"/>
    </row>
    <row r="31" spans="1:2" s="5" customFormat="1" x14ac:dyDescent="0.25">
      <c r="A31" s="3"/>
      <c r="B31" s="6"/>
    </row>
    <row r="32" spans="1:2" s="5" customFormat="1" x14ac:dyDescent="0.25">
      <c r="A32" s="3"/>
      <c r="B32" s="6"/>
    </row>
    <row r="33" spans="1:1" s="5" customFormat="1" x14ac:dyDescent="0.25">
      <c r="A33" s="3"/>
    </row>
    <row r="34" spans="1:1" s="5" customFormat="1" x14ac:dyDescent="0.25">
      <c r="A34" s="3"/>
    </row>
    <row r="35" spans="1:1" s="5" customFormat="1" x14ac:dyDescent="0.25">
      <c r="A35" s="3"/>
    </row>
    <row r="36" spans="1:1" s="5" customFormat="1" x14ac:dyDescent="0.25">
      <c r="A36" s="3"/>
    </row>
    <row r="37" spans="1:1" s="5" customFormat="1" x14ac:dyDescent="0.25">
      <c r="A37" s="3"/>
    </row>
    <row r="38" spans="1:1" s="5" customFormat="1" x14ac:dyDescent="0.25">
      <c r="A38" s="3"/>
    </row>
    <row r="39" spans="1:1" s="5" customFormat="1" x14ac:dyDescent="0.25">
      <c r="A39" s="3"/>
    </row>
    <row r="40" spans="1:1" s="5" customFormat="1" x14ac:dyDescent="0.25">
      <c r="A40" s="3"/>
    </row>
    <row r="41" spans="1:1" s="5" customFormat="1" x14ac:dyDescent="0.25">
      <c r="A41" s="3"/>
    </row>
  </sheetData>
  <pageMargins left="0.7" right="0.7" top="0.75" bottom="0.75" header="0.3" footer="0.3"/>
  <pageSetup paperSize="9" orientation="portrait" horizontalDpi="1200" verticalDpi="1200" r:id="rId1"/>
  <rowBreaks count="1" manualBreakCount="1">
    <brk id="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40"/>
  <sheetViews>
    <sheetView zoomScaleNormal="100" workbookViewId="0"/>
  </sheetViews>
  <sheetFormatPr defaultColWidth="9.140625" defaultRowHeight="15" x14ac:dyDescent="0.25"/>
  <cols>
    <col min="1" max="1" width="2.7109375" style="58" customWidth="1"/>
    <col min="2" max="2" width="99.140625" style="1" customWidth="1"/>
    <col min="3" max="3" width="2.5703125" style="1" customWidth="1"/>
    <col min="4" max="16384" width="9.140625" style="1"/>
  </cols>
  <sheetData>
    <row r="1" spans="1:3" s="4" customFormat="1" ht="30" customHeight="1" x14ac:dyDescent="0.25">
      <c r="A1" s="54"/>
      <c r="B1" s="40" t="s">
        <v>8</v>
      </c>
      <c r="C1" s="3"/>
    </row>
    <row r="2" spans="1:3" s="5" customFormat="1" ht="84.75" customHeight="1" x14ac:dyDescent="0.25">
      <c r="A2" s="74"/>
      <c r="B2" s="75" t="s">
        <v>9</v>
      </c>
      <c r="C2" s="3"/>
    </row>
    <row r="3" spans="1:3" s="5" customFormat="1" ht="87" customHeight="1" x14ac:dyDescent="0.25">
      <c r="A3" s="54"/>
      <c r="B3" s="75" t="s">
        <v>10</v>
      </c>
      <c r="C3" s="3"/>
    </row>
    <row r="4" spans="1:3" s="5" customFormat="1" ht="93.75" customHeight="1" x14ac:dyDescent="0.25">
      <c r="A4" s="74"/>
      <c r="B4" s="75" t="s">
        <v>11</v>
      </c>
      <c r="C4" s="3"/>
    </row>
    <row r="5" spans="1:3" s="5" customFormat="1" ht="58.9" customHeight="1" x14ac:dyDescent="0.25">
      <c r="A5" s="54"/>
      <c r="B5" s="77" t="s">
        <v>12</v>
      </c>
      <c r="C5" s="3"/>
    </row>
    <row r="6" spans="1:3" s="5" customFormat="1" ht="92.25" customHeight="1" x14ac:dyDescent="0.25">
      <c r="A6" s="54"/>
      <c r="B6" s="75" t="s">
        <v>13</v>
      </c>
      <c r="C6" s="3"/>
    </row>
    <row r="7" spans="1:3" s="5" customFormat="1" ht="67.900000000000006" customHeight="1" x14ac:dyDescent="0.25">
      <c r="A7" s="54"/>
      <c r="B7" s="75" t="s">
        <v>14</v>
      </c>
      <c r="C7" s="3"/>
    </row>
    <row r="8" spans="1:3" s="5" customFormat="1" x14ac:dyDescent="0.25">
      <c r="A8" s="54"/>
      <c r="B8" s="7"/>
      <c r="C8" s="3"/>
    </row>
    <row r="9" spans="1:3" s="5" customFormat="1" x14ac:dyDescent="0.25">
      <c r="A9" s="54"/>
      <c r="B9" s="6"/>
    </row>
    <row r="10" spans="1:3" s="5" customFormat="1" x14ac:dyDescent="0.25">
      <c r="A10" s="54"/>
      <c r="B10" s="6"/>
    </row>
    <row r="11" spans="1:3" s="5" customFormat="1" x14ac:dyDescent="0.25">
      <c r="A11" s="54"/>
      <c r="B11" s="6"/>
    </row>
    <row r="12" spans="1:3" s="5" customFormat="1" x14ac:dyDescent="0.25">
      <c r="A12" s="54"/>
      <c r="B12" s="6"/>
    </row>
    <row r="13" spans="1:3" s="5" customFormat="1" x14ac:dyDescent="0.25">
      <c r="A13" s="54"/>
      <c r="B13" s="6"/>
    </row>
    <row r="14" spans="1:3" s="5" customFormat="1" x14ac:dyDescent="0.25">
      <c r="A14" s="54"/>
      <c r="B14" s="6"/>
    </row>
    <row r="15" spans="1:3" s="5" customFormat="1" x14ac:dyDescent="0.25">
      <c r="A15" s="54"/>
      <c r="B15" s="6"/>
    </row>
    <row r="16" spans="1:3" s="5" customFormat="1" x14ac:dyDescent="0.25">
      <c r="A16" s="54"/>
      <c r="B16" s="6"/>
    </row>
    <row r="17" spans="1:2" s="5" customFormat="1" x14ac:dyDescent="0.25">
      <c r="A17" s="54"/>
      <c r="B17" s="6"/>
    </row>
    <row r="18" spans="1:2" s="5" customFormat="1" x14ac:dyDescent="0.25">
      <c r="A18" s="54"/>
      <c r="B18" s="6"/>
    </row>
    <row r="19" spans="1:2" s="5" customFormat="1" x14ac:dyDescent="0.25">
      <c r="A19" s="54"/>
      <c r="B19" s="6"/>
    </row>
    <row r="20" spans="1:2" s="5" customFormat="1" x14ac:dyDescent="0.25">
      <c r="A20" s="54"/>
      <c r="B20" s="6"/>
    </row>
    <row r="21" spans="1:2" s="5" customFormat="1" x14ac:dyDescent="0.25">
      <c r="A21" s="54"/>
      <c r="B21" s="6"/>
    </row>
    <row r="22" spans="1:2" s="5" customFormat="1" x14ac:dyDescent="0.25">
      <c r="A22" s="54"/>
      <c r="B22" s="6"/>
    </row>
    <row r="23" spans="1:2" s="5" customFormat="1" x14ac:dyDescent="0.25">
      <c r="A23" s="54"/>
      <c r="B23" s="6"/>
    </row>
    <row r="24" spans="1:2" s="5" customFormat="1" x14ac:dyDescent="0.25">
      <c r="A24" s="54"/>
      <c r="B24" s="6"/>
    </row>
    <row r="25" spans="1:2" s="5" customFormat="1" x14ac:dyDescent="0.25">
      <c r="A25" s="54"/>
      <c r="B25" s="6"/>
    </row>
    <row r="26" spans="1:2" s="5" customFormat="1" x14ac:dyDescent="0.25">
      <c r="A26" s="54"/>
      <c r="B26" s="6"/>
    </row>
    <row r="27" spans="1:2" s="5" customFormat="1" x14ac:dyDescent="0.25">
      <c r="A27" s="54"/>
      <c r="B27" s="6"/>
    </row>
    <row r="28" spans="1:2" s="5" customFormat="1" x14ac:dyDescent="0.25">
      <c r="A28" s="54"/>
      <c r="B28" s="6"/>
    </row>
    <row r="29" spans="1:2" s="5" customFormat="1" x14ac:dyDescent="0.25">
      <c r="A29" s="54"/>
      <c r="B29" s="6"/>
    </row>
    <row r="30" spans="1:2" s="5" customFormat="1" x14ac:dyDescent="0.25">
      <c r="A30" s="54"/>
      <c r="B30" s="6"/>
    </row>
    <row r="31" spans="1:2" s="5" customFormat="1" x14ac:dyDescent="0.25">
      <c r="A31" s="54"/>
      <c r="B31" s="6"/>
    </row>
    <row r="32" spans="1:2" s="5" customFormat="1" x14ac:dyDescent="0.25">
      <c r="A32" s="54"/>
    </row>
    <row r="33" spans="1:1" s="5" customFormat="1" x14ac:dyDescent="0.25">
      <c r="A33" s="54"/>
    </row>
    <row r="34" spans="1:1" s="5" customFormat="1" x14ac:dyDescent="0.25">
      <c r="A34" s="54"/>
    </row>
    <row r="35" spans="1:1" s="5" customFormat="1" x14ac:dyDescent="0.25">
      <c r="A35" s="54"/>
    </row>
    <row r="36" spans="1:1" s="5" customFormat="1" x14ac:dyDescent="0.25">
      <c r="A36" s="54"/>
    </row>
    <row r="37" spans="1:1" s="5" customFormat="1" x14ac:dyDescent="0.25">
      <c r="A37" s="54"/>
    </row>
    <row r="38" spans="1:1" s="5" customFormat="1" x14ac:dyDescent="0.25">
      <c r="A38" s="54"/>
    </row>
    <row r="39" spans="1:1" s="5" customFormat="1" x14ac:dyDescent="0.25">
      <c r="A39" s="54"/>
    </row>
    <row r="40" spans="1:1" s="5" customFormat="1" x14ac:dyDescent="0.25">
      <c r="A40" s="54"/>
    </row>
  </sheetData>
  <dataValidations count="7">
    <dataValidation allowBlank="1" showInputMessage="1" showErrorMessage="1" prompt="Questo foglio di lavoro offre una panoramica del piano finanziario aziendale, le linee guida di stima e le istruzioni su come usare i modelli per calcolare i costi di avvio e i profitti o le perdite. " sqref="A1" xr:uid="{4B1998CF-8317-4106-8880-CAC8F2A209AB}"/>
    <dataValidation allowBlank="1" showInputMessage="1" showErrorMessage="1" prompt="Una panoramica del piano aziendale si trova nella cella a destra." sqref="A2" xr:uid="{7EE84830-8262-4614-84FB-A2D03F296867}"/>
    <dataValidation allowBlank="1" showInputMessage="1" showErrorMessage="1" prompt="Una panoramica dei costi di avvio previsti si trova nella cella a destra." sqref="A3" xr:uid="{A2DBB060-C7C0-4CE6-A3E3-FBB2F9F362FD}"/>
    <dataValidation allowBlank="1" showInputMessage="1" showErrorMessage="1" prompt="Una panoramica del modello di profitti e perdite previsti si trova nella cella a destra." sqref="A4" xr:uid="{7CE102E1-B1A2-4A29-B749-E91BC9DD65B7}"/>
    <dataValidation allowBlank="1" showInputMessage="1" showErrorMessage="1" prompt="Alcune linee guida si trovano nella cella a destra." sqref="A5" xr:uid="{D53C1DBA-BFD6-417B-9BD6-4BD6391C813C}"/>
    <dataValidation allowBlank="1" showInputMessage="1" showErrorMessage="1" prompt="Le linee guida sulla stima dei ricavi si trovano nella cella a destra." sqref="A6" xr:uid="{8CE2CC5B-0BE2-47A5-85D2-A52FF2BD60CA}"/>
    <dataValidation allowBlank="1" showInputMessage="1" showErrorMessage="1" prompt="Le linee guida sulla stima dei costi dei beni venduti si trovano nella cella a destra." sqref="A7" xr:uid="{A8672E21-3882-4764-84C0-886EDBE15E55}"/>
  </dataValidations>
  <pageMargins left="0.7" right="0.7" top="0.75" bottom="0.75" header="0.3" footer="0.3"/>
  <pageSetup paperSize="9" orientation="portrait" horizontalDpi="1200" verticalDpi="1200" r:id="rId1"/>
  <rowBreaks count="1" manualBreakCount="1">
    <brk id="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38"/>
  <sheetViews>
    <sheetView zoomScaleNormal="100" workbookViewId="0"/>
  </sheetViews>
  <sheetFormatPr defaultColWidth="9.140625" defaultRowHeight="30" customHeight="1" x14ac:dyDescent="0.25"/>
  <cols>
    <col min="1" max="1" width="2.7109375" style="58" customWidth="1"/>
    <col min="2" max="2" width="42.28515625" style="1" customWidth="1"/>
    <col min="3" max="6" width="19.7109375" style="1" customWidth="1"/>
    <col min="7" max="7" width="2.140625" style="1" customWidth="1"/>
    <col min="8" max="16384" width="9.140625" style="1"/>
  </cols>
  <sheetData>
    <row r="1" spans="1:7" s="15" customFormat="1" ht="19.899999999999999" customHeight="1" x14ac:dyDescent="0.25">
      <c r="A1" s="60"/>
      <c r="B1" s="43" t="s">
        <v>15</v>
      </c>
      <c r="C1" s="44"/>
      <c r="D1" s="44"/>
      <c r="E1" s="44"/>
      <c r="F1" s="45"/>
      <c r="G1" s="14"/>
    </row>
    <row r="2" spans="1:7" s="21" customFormat="1" ht="19.899999999999999" customHeight="1" x14ac:dyDescent="0.25">
      <c r="A2" s="53"/>
      <c r="B2" s="16" t="s">
        <v>16</v>
      </c>
      <c r="C2" s="78">
        <f ca="1">TODAY()</f>
        <v>44578</v>
      </c>
      <c r="D2" s="79"/>
      <c r="E2" s="79"/>
      <c r="F2" s="80"/>
      <c r="G2" s="17"/>
    </row>
    <row r="3" spans="1:7" s="5" customFormat="1" ht="9" customHeight="1" x14ac:dyDescent="0.25">
      <c r="A3" s="54"/>
      <c r="B3" s="81"/>
      <c r="C3" s="82"/>
      <c r="D3" s="82"/>
      <c r="E3" s="82"/>
      <c r="F3" s="83"/>
      <c r="G3" s="3"/>
    </row>
    <row r="4" spans="1:7" s="21" customFormat="1" ht="19.899999999999999" customHeight="1" thickBot="1" x14ac:dyDescent="0.3">
      <c r="A4" s="53"/>
      <c r="B4" s="67" t="s">
        <v>17</v>
      </c>
      <c r="C4" s="66" t="s">
        <v>24</v>
      </c>
      <c r="D4" s="64" t="s">
        <v>25</v>
      </c>
      <c r="E4" s="64" t="s">
        <v>26</v>
      </c>
      <c r="F4" s="65" t="s">
        <v>27</v>
      </c>
      <c r="G4" s="17"/>
    </row>
    <row r="5" spans="1:7" s="22" customFormat="1" ht="16.149999999999999" customHeight="1" thickTop="1" x14ac:dyDescent="0.25">
      <c r="A5" s="55"/>
      <c r="B5" s="61" t="s">
        <v>18</v>
      </c>
      <c r="C5" s="62"/>
      <c r="D5" s="84"/>
      <c r="E5" s="84"/>
      <c r="F5" s="85">
        <f>(C5*D5)+IF(E5&gt;0,E5,0)</f>
        <v>0</v>
      </c>
      <c r="G5" s="18"/>
    </row>
    <row r="6" spans="1:7" s="22" customFormat="1" ht="16.149999999999999" customHeight="1" x14ac:dyDescent="0.25">
      <c r="A6" s="55"/>
      <c r="B6" s="33" t="s">
        <v>19</v>
      </c>
      <c r="C6" s="12"/>
      <c r="D6" s="86"/>
      <c r="E6" s="86"/>
      <c r="F6" s="87">
        <f t="shared" ref="F6:F9" si="0">(C6*D6)+IF(E6&gt;0,E6,0)</f>
        <v>0</v>
      </c>
      <c r="G6" s="18"/>
    </row>
    <row r="7" spans="1:7" s="22" customFormat="1" ht="16.149999999999999" customHeight="1" x14ac:dyDescent="0.25">
      <c r="A7" s="55"/>
      <c r="B7" s="33" t="s">
        <v>20</v>
      </c>
      <c r="C7" s="12"/>
      <c r="D7" s="86"/>
      <c r="E7" s="86"/>
      <c r="F7" s="87">
        <f t="shared" si="0"/>
        <v>0</v>
      </c>
      <c r="G7" s="18"/>
    </row>
    <row r="8" spans="1:7" s="22" customFormat="1" ht="16.149999999999999" customHeight="1" x14ac:dyDescent="0.25">
      <c r="A8" s="55"/>
      <c r="B8" s="33" t="s">
        <v>21</v>
      </c>
      <c r="C8" s="12"/>
      <c r="D8" s="86"/>
      <c r="E8" s="86"/>
      <c r="F8" s="87">
        <f t="shared" si="0"/>
        <v>0</v>
      </c>
      <c r="G8" s="18"/>
    </row>
    <row r="9" spans="1:7" s="22" customFormat="1" ht="16.149999999999999" customHeight="1" x14ac:dyDescent="0.25">
      <c r="A9" s="55"/>
      <c r="B9" s="33" t="s">
        <v>22</v>
      </c>
      <c r="C9" s="12"/>
      <c r="D9" s="86"/>
      <c r="E9" s="86"/>
      <c r="F9" s="87">
        <f t="shared" si="0"/>
        <v>0</v>
      </c>
      <c r="G9" s="18"/>
    </row>
    <row r="10" spans="1:7" s="22" customFormat="1" ht="16.149999999999999" customHeight="1" x14ac:dyDescent="0.25">
      <c r="A10" s="55"/>
      <c r="B10" s="41" t="s">
        <v>23</v>
      </c>
      <c r="C10" s="42"/>
      <c r="D10" s="42"/>
      <c r="E10" s="42"/>
      <c r="F10" s="63">
        <f>SUBTOTAL(109,Avvio[COSTO TOTALE])</f>
        <v>0</v>
      </c>
      <c r="G10" s="18"/>
    </row>
    <row r="11" spans="1:7" s="22" customFormat="1" ht="9" customHeight="1" x14ac:dyDescent="0.25">
      <c r="A11" s="55"/>
      <c r="B11" s="11"/>
      <c r="C11" s="8"/>
      <c r="D11" s="8"/>
      <c r="E11" s="8"/>
      <c r="F11" s="8"/>
      <c r="G11" s="18"/>
    </row>
    <row r="12" spans="1:7" s="22" customFormat="1" ht="30" customHeight="1" x14ac:dyDescent="0.25">
      <c r="A12" s="55"/>
      <c r="B12" s="9"/>
      <c r="C12" s="10"/>
      <c r="D12" s="10"/>
      <c r="E12" s="10"/>
      <c r="F12" s="10"/>
    </row>
    <row r="13" spans="1:7" s="22" customFormat="1" ht="30" customHeight="1" x14ac:dyDescent="0.25">
      <c r="A13" s="55"/>
      <c r="B13" s="10"/>
      <c r="C13" s="10"/>
      <c r="D13" s="10"/>
      <c r="E13" s="10"/>
      <c r="F13" s="10"/>
    </row>
    <row r="14" spans="1:7" s="22" customFormat="1" ht="30" customHeight="1" x14ac:dyDescent="0.25">
      <c r="A14" s="55"/>
      <c r="B14" s="5"/>
      <c r="C14" s="5"/>
      <c r="D14" s="5"/>
      <c r="E14" s="5"/>
      <c r="F14" s="5"/>
    </row>
    <row r="15" spans="1:7" s="22" customFormat="1" ht="30" customHeight="1" x14ac:dyDescent="0.25">
      <c r="A15" s="55"/>
      <c r="B15" s="5"/>
      <c r="C15" s="5"/>
      <c r="D15" s="5"/>
      <c r="E15" s="5"/>
      <c r="F15" s="5"/>
    </row>
    <row r="16" spans="1:7" s="22" customFormat="1" ht="30" customHeight="1" x14ac:dyDescent="0.25">
      <c r="A16" s="55"/>
      <c r="B16" s="5"/>
      <c r="C16" s="5"/>
      <c r="D16" s="5"/>
      <c r="E16" s="5"/>
      <c r="F16" s="5"/>
    </row>
    <row r="17" spans="1:6" s="22" customFormat="1" ht="30" customHeight="1" x14ac:dyDescent="0.25">
      <c r="A17" s="55"/>
      <c r="B17" s="5"/>
      <c r="C17" s="5"/>
      <c r="D17" s="5"/>
      <c r="E17" s="5"/>
      <c r="F17" s="5"/>
    </row>
    <row r="18" spans="1:6" s="22" customFormat="1" ht="30" customHeight="1" x14ac:dyDescent="0.25">
      <c r="A18" s="55"/>
      <c r="B18" s="5"/>
      <c r="C18" s="5"/>
      <c r="D18" s="5"/>
      <c r="E18" s="5"/>
      <c r="F18" s="5"/>
    </row>
    <row r="19" spans="1:6" s="22" customFormat="1" ht="30" customHeight="1" x14ac:dyDescent="0.25">
      <c r="A19" s="55"/>
      <c r="B19" s="5"/>
      <c r="C19" s="5"/>
      <c r="D19" s="5"/>
      <c r="E19" s="5"/>
      <c r="F19" s="5"/>
    </row>
    <row r="20" spans="1:6" s="22" customFormat="1" ht="30" customHeight="1" x14ac:dyDescent="0.25">
      <c r="A20" s="55"/>
      <c r="B20" s="5"/>
      <c r="C20" s="5"/>
      <c r="D20" s="5"/>
      <c r="E20" s="5"/>
      <c r="F20" s="5"/>
    </row>
    <row r="21" spans="1:6" s="22" customFormat="1" ht="30" customHeight="1" x14ac:dyDescent="0.25">
      <c r="A21" s="55"/>
      <c r="B21" s="5"/>
      <c r="C21" s="5"/>
      <c r="D21" s="5"/>
      <c r="E21" s="5"/>
      <c r="F21" s="5"/>
    </row>
    <row r="22" spans="1:6" s="22" customFormat="1" ht="30" customHeight="1" x14ac:dyDescent="0.25">
      <c r="A22" s="55"/>
      <c r="B22" s="1"/>
      <c r="C22" s="1"/>
      <c r="D22" s="1"/>
      <c r="E22" s="1"/>
      <c r="F22" s="1"/>
    </row>
    <row r="23" spans="1:6" s="22" customFormat="1" ht="30" customHeight="1" x14ac:dyDescent="0.25">
      <c r="A23" s="55"/>
      <c r="B23" s="1"/>
      <c r="C23" s="1"/>
      <c r="D23" s="1"/>
      <c r="E23" s="1"/>
      <c r="F23" s="1"/>
    </row>
    <row r="24" spans="1:6" s="22" customFormat="1" ht="30" customHeight="1" x14ac:dyDescent="0.25">
      <c r="A24" s="55"/>
      <c r="B24" s="1"/>
      <c r="C24" s="1"/>
      <c r="D24" s="1"/>
      <c r="E24" s="1"/>
      <c r="F24" s="1"/>
    </row>
    <row r="25" spans="1:6" s="22" customFormat="1" ht="30" customHeight="1" x14ac:dyDescent="0.25">
      <c r="A25" s="55"/>
      <c r="B25" s="1"/>
      <c r="C25" s="1"/>
      <c r="D25" s="1"/>
      <c r="E25" s="1"/>
      <c r="F25" s="1"/>
    </row>
    <row r="26" spans="1:6" s="22" customFormat="1" ht="30" customHeight="1" x14ac:dyDescent="0.25">
      <c r="A26" s="55"/>
      <c r="B26" s="1"/>
      <c r="C26" s="1"/>
      <c r="D26" s="1"/>
      <c r="E26" s="1"/>
      <c r="F26" s="1"/>
    </row>
    <row r="27" spans="1:6" s="22" customFormat="1" ht="30" customHeight="1" x14ac:dyDescent="0.25">
      <c r="A27" s="55"/>
      <c r="B27" s="1"/>
      <c r="C27" s="1"/>
      <c r="D27" s="1"/>
      <c r="E27" s="1"/>
      <c r="F27" s="1"/>
    </row>
    <row r="28" spans="1:6" s="10" customFormat="1" ht="30" customHeight="1" x14ac:dyDescent="0.25">
      <c r="A28" s="57"/>
      <c r="B28" s="1"/>
      <c r="C28" s="1"/>
      <c r="D28" s="1"/>
      <c r="E28" s="1"/>
      <c r="F28" s="1"/>
    </row>
    <row r="29" spans="1:6" s="10" customFormat="1" ht="30" customHeight="1" x14ac:dyDescent="0.25">
      <c r="A29" s="57"/>
      <c r="B29" s="1"/>
      <c r="C29" s="1"/>
      <c r="D29" s="1"/>
      <c r="E29" s="1"/>
      <c r="F29" s="1"/>
    </row>
    <row r="30" spans="1:6" s="10" customFormat="1" ht="30" customHeight="1" x14ac:dyDescent="0.25">
      <c r="A30" s="57"/>
      <c r="B30" s="1"/>
      <c r="C30" s="1"/>
      <c r="D30" s="1"/>
      <c r="E30" s="1"/>
      <c r="F30" s="1"/>
    </row>
    <row r="31" spans="1:6" s="5" customFormat="1" ht="30" customHeight="1" x14ac:dyDescent="0.25">
      <c r="A31" s="54"/>
      <c r="B31" s="1"/>
      <c r="C31" s="1"/>
      <c r="D31" s="1"/>
      <c r="E31" s="1"/>
      <c r="F31" s="1"/>
    </row>
    <row r="32" spans="1:6" s="5" customFormat="1" ht="30" customHeight="1" x14ac:dyDescent="0.25">
      <c r="A32" s="54"/>
      <c r="B32" s="1"/>
      <c r="C32" s="1"/>
      <c r="D32" s="1"/>
      <c r="E32" s="1"/>
      <c r="F32" s="1"/>
    </row>
    <row r="33" spans="1:6" s="5" customFormat="1" ht="30" customHeight="1" x14ac:dyDescent="0.25">
      <c r="A33" s="54"/>
      <c r="B33" s="1"/>
      <c r="C33" s="1"/>
      <c r="D33" s="1"/>
      <c r="E33" s="1"/>
      <c r="F33" s="1"/>
    </row>
    <row r="34" spans="1:6" s="5" customFormat="1" ht="30" customHeight="1" x14ac:dyDescent="0.25">
      <c r="A34" s="54"/>
      <c r="B34" s="1"/>
      <c r="C34" s="1"/>
      <c r="D34" s="1"/>
      <c r="E34" s="1"/>
      <c r="F34" s="1"/>
    </row>
    <row r="35" spans="1:6" s="5" customFormat="1" ht="30" customHeight="1" x14ac:dyDescent="0.25">
      <c r="A35" s="54"/>
      <c r="B35" s="1"/>
      <c r="C35" s="1"/>
      <c r="D35" s="1"/>
      <c r="E35" s="1"/>
      <c r="F35" s="1"/>
    </row>
    <row r="36" spans="1:6" s="5" customFormat="1" ht="30" customHeight="1" x14ac:dyDescent="0.25">
      <c r="A36" s="54"/>
      <c r="B36" s="1"/>
      <c r="C36" s="1"/>
      <c r="D36" s="1"/>
      <c r="E36" s="1"/>
      <c r="F36" s="1"/>
    </row>
    <row r="37" spans="1:6" s="5" customFormat="1" ht="30" customHeight="1" x14ac:dyDescent="0.25">
      <c r="A37" s="54"/>
      <c r="B37" s="1"/>
      <c r="C37" s="1"/>
      <c r="D37" s="1"/>
      <c r="E37" s="1"/>
      <c r="F37" s="1"/>
    </row>
    <row r="38" spans="1:6" s="5" customFormat="1" ht="30" customHeight="1" x14ac:dyDescent="0.25">
      <c r="A38" s="54"/>
      <c r="B38" s="1"/>
      <c r="C38" s="1"/>
      <c r="D38" s="1"/>
      <c r="E38" s="1"/>
      <c r="F38" s="1"/>
    </row>
  </sheetData>
  <mergeCells count="1">
    <mergeCell ref="C2:F2"/>
  </mergeCells>
  <dataValidations count="3">
    <dataValidation allowBlank="1" showInputMessage="1" showErrorMessage="1" prompt="Il nome dell'azienda si trova nella cella a destra e la data nella cella C2. L'istruzione successiva si trova nella cella A4." sqref="A2" xr:uid="{9FF63E8A-CE42-41E4-9744-6463A2F2DF08}"/>
    <dataValidation allowBlank="1" showInputMessage="1" showErrorMessage="1" prompt="Immettere i dettagli nella tabella Avvio a partire dalla cella a destra per calcolare il budget di avvio stimato." sqref="A4" xr:uid="{68F862F5-6B95-4EB9-9EE1-652ECB095ED1}"/>
    <dataValidation allowBlank="1" showInputMessage="1" showErrorMessage="1" prompt="Il foglio di lavoro contiene un modello per calcolare costi e budget di avvio stimati. Il titolo del foglio di lavoro è nella cella a destra. Altre istruzioni su come usare questo foglio di lavoro sono nelle celle della colonna. Freccia giù per iniziare." sqref="A1" xr:uid="{CC0AF84F-F311-45BE-BEFF-C17EAD744360}"/>
  </dataValidations>
  <pageMargins left="0.7" right="0.7" top="0.75" bottom="0.75" header="0.3" footer="0.3"/>
  <pageSetup paperSize="9" scale="70" orientation="portrait" horizontalDpi="1200" verticalDpi="1200" r:id="rId1"/>
  <ignoredErrors>
    <ignoredError sqref="F5:F9" emptyCellReference="1"/>
  </ignoredErrors>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8"/>
  <sheetViews>
    <sheetView zoomScaleNormal="100" workbookViewId="0"/>
  </sheetViews>
  <sheetFormatPr defaultColWidth="9.140625" defaultRowHeight="30" customHeight="1" x14ac:dyDescent="0.25"/>
  <cols>
    <col min="1" max="1" width="2.7109375" style="58" customWidth="1"/>
    <col min="2" max="2" width="42.28515625" style="1" customWidth="1"/>
    <col min="3" max="6" width="19.7109375" style="1" customWidth="1"/>
    <col min="7" max="7" width="2.140625" style="1" customWidth="1"/>
    <col min="8" max="190" width="8.85546875" style="1" customWidth="1"/>
    <col min="191" max="16384" width="9.140625" style="1"/>
  </cols>
  <sheetData>
    <row r="1" spans="1:7" s="20" customFormat="1" ht="19.899999999999999" customHeight="1" x14ac:dyDescent="0.25">
      <c r="A1" s="53"/>
      <c r="B1" s="43" t="s">
        <v>15</v>
      </c>
      <c r="C1" s="44"/>
      <c r="D1" s="44"/>
      <c r="E1" s="44"/>
      <c r="F1" s="45"/>
      <c r="G1" s="19"/>
    </row>
    <row r="2" spans="1:7" s="21" customFormat="1" ht="19.899999999999999" customHeight="1" x14ac:dyDescent="0.25">
      <c r="A2" s="53"/>
      <c r="B2" s="16" t="str">
        <f>'Modello di costi di avvio'!B2</f>
        <v>La tua caffetteria</v>
      </c>
      <c r="C2" s="78">
        <f ca="1">TODAY()</f>
        <v>44578</v>
      </c>
      <c r="D2" s="79"/>
      <c r="E2" s="79"/>
      <c r="F2" s="80"/>
      <c r="G2" s="17"/>
    </row>
    <row r="3" spans="1:7" s="5" customFormat="1" ht="9" customHeight="1" x14ac:dyDescent="0.25">
      <c r="A3" s="54"/>
      <c r="B3" s="88"/>
      <c r="C3" s="89"/>
      <c r="D3" s="89"/>
      <c r="E3" s="89"/>
      <c r="F3" s="90"/>
      <c r="G3" s="3"/>
    </row>
    <row r="4" spans="1:7" s="21" customFormat="1" ht="19.899999999999999" customHeight="1" thickBot="1" x14ac:dyDescent="0.3">
      <c r="A4" s="53"/>
      <c r="B4" s="68" t="s">
        <v>17</v>
      </c>
      <c r="C4" s="69" t="s">
        <v>24</v>
      </c>
      <c r="D4" s="69" t="s">
        <v>25</v>
      </c>
      <c r="E4" s="69" t="s">
        <v>26</v>
      </c>
      <c r="F4" s="70" t="s">
        <v>27</v>
      </c>
      <c r="G4" s="17"/>
    </row>
    <row r="5" spans="1:7" s="5" customFormat="1" ht="16.350000000000001" customHeight="1" thickTop="1" x14ac:dyDescent="0.25">
      <c r="A5" s="54"/>
      <c r="B5" s="61" t="s">
        <v>18</v>
      </c>
      <c r="C5" s="62">
        <v>3</v>
      </c>
      <c r="D5" s="84">
        <v>300</v>
      </c>
      <c r="E5" s="84">
        <v>2000</v>
      </c>
      <c r="F5" s="85">
        <f>(C5*D5)+IF(E5&gt;0,E5,0)</f>
        <v>2900</v>
      </c>
      <c r="G5" s="3"/>
    </row>
    <row r="6" spans="1:7" s="22" customFormat="1" ht="16.149999999999999" customHeight="1" x14ac:dyDescent="0.25">
      <c r="A6" s="55"/>
      <c r="B6" s="33" t="s">
        <v>19</v>
      </c>
      <c r="C6" s="12">
        <v>4</v>
      </c>
      <c r="D6" s="86">
        <v>3500</v>
      </c>
      <c r="E6" s="86">
        <v>2</v>
      </c>
      <c r="F6" s="87">
        <f t="shared" ref="F6:F9" si="0">(C6*D6)+IF(E6&gt;0,E6,0)</f>
        <v>14002</v>
      </c>
      <c r="G6" s="18"/>
    </row>
    <row r="7" spans="1:7" s="22" customFormat="1" ht="16.149999999999999" customHeight="1" x14ac:dyDescent="0.25">
      <c r="A7" s="55"/>
      <c r="B7" s="33" t="s">
        <v>20</v>
      </c>
      <c r="C7" s="12">
        <v>4</v>
      </c>
      <c r="D7" s="86">
        <v>500</v>
      </c>
      <c r="E7" s="86">
        <v>2000</v>
      </c>
      <c r="F7" s="87">
        <f t="shared" si="0"/>
        <v>4000</v>
      </c>
      <c r="G7" s="18"/>
    </row>
    <row r="8" spans="1:7" s="22" customFormat="1" ht="16.149999999999999" customHeight="1" x14ac:dyDescent="0.25">
      <c r="A8" s="55"/>
      <c r="B8" s="33" t="s">
        <v>21</v>
      </c>
      <c r="C8" s="12">
        <v>4</v>
      </c>
      <c r="D8" s="86">
        <v>750</v>
      </c>
      <c r="E8" s="86">
        <v>3000</v>
      </c>
      <c r="F8" s="87">
        <f t="shared" si="0"/>
        <v>6000</v>
      </c>
      <c r="G8" s="18"/>
    </row>
    <row r="9" spans="1:7" s="22" customFormat="1" ht="16.149999999999999" customHeight="1" x14ac:dyDescent="0.25">
      <c r="A9" s="55"/>
      <c r="B9" s="33" t="s">
        <v>22</v>
      </c>
      <c r="C9" s="12">
        <v>1</v>
      </c>
      <c r="D9" s="86">
        <v>25</v>
      </c>
      <c r="E9" s="86">
        <v>25</v>
      </c>
      <c r="F9" s="87">
        <f t="shared" si="0"/>
        <v>50</v>
      </c>
      <c r="G9" s="18"/>
    </row>
    <row r="10" spans="1:7" s="22" customFormat="1" ht="16.149999999999999" customHeight="1" x14ac:dyDescent="0.25">
      <c r="A10" s="55"/>
      <c r="B10" s="41" t="s">
        <v>23</v>
      </c>
      <c r="C10" s="42"/>
      <c r="D10" s="42"/>
      <c r="E10" s="42"/>
      <c r="F10" s="91">
        <f>SUM(F6:F9)</f>
        <v>24052</v>
      </c>
      <c r="G10" s="18"/>
    </row>
    <row r="11" spans="1:7" s="22" customFormat="1" ht="9" customHeight="1" x14ac:dyDescent="0.25">
      <c r="A11" s="55"/>
      <c r="B11" s="11"/>
      <c r="C11" s="8"/>
      <c r="D11" s="8"/>
      <c r="E11" s="8"/>
      <c r="F11" s="8"/>
      <c r="G11" s="18"/>
    </row>
    <row r="12" spans="1:7" s="22" customFormat="1" ht="30" customHeight="1" x14ac:dyDescent="0.25">
      <c r="A12" s="55"/>
      <c r="B12" s="10"/>
      <c r="C12" s="10"/>
      <c r="D12" s="10"/>
      <c r="E12" s="10"/>
      <c r="F12" s="10"/>
    </row>
    <row r="13" spans="1:7" s="22" customFormat="1" ht="30" customHeight="1" x14ac:dyDescent="0.25">
      <c r="A13" s="55"/>
      <c r="B13" s="5"/>
      <c r="C13" s="5"/>
      <c r="D13" s="5"/>
      <c r="E13" s="5"/>
      <c r="F13" s="5"/>
    </row>
    <row r="14" spans="1:7" s="22" customFormat="1" ht="30" customHeight="1" x14ac:dyDescent="0.25">
      <c r="A14" s="55"/>
      <c r="B14" s="5"/>
      <c r="C14" s="5"/>
      <c r="D14" s="5"/>
      <c r="E14" s="5"/>
      <c r="F14" s="5"/>
    </row>
    <row r="15" spans="1:7" s="22" customFormat="1" ht="30" customHeight="1" x14ac:dyDescent="0.25">
      <c r="A15" s="55"/>
      <c r="B15" s="5"/>
      <c r="C15" s="5"/>
      <c r="D15" s="5"/>
      <c r="E15" s="5"/>
      <c r="F15" s="5"/>
    </row>
    <row r="16" spans="1:7" s="22" customFormat="1" ht="30" customHeight="1" x14ac:dyDescent="0.25">
      <c r="A16" s="55"/>
      <c r="B16" s="5"/>
      <c r="C16" s="5"/>
      <c r="D16" s="5"/>
      <c r="E16" s="5"/>
      <c r="F16" s="5"/>
    </row>
    <row r="17" spans="1:6" s="22" customFormat="1" ht="30" customHeight="1" x14ac:dyDescent="0.25">
      <c r="A17" s="55"/>
      <c r="B17" s="5"/>
      <c r="C17" s="5"/>
      <c r="D17" s="5"/>
      <c r="E17" s="5"/>
      <c r="F17" s="5"/>
    </row>
    <row r="18" spans="1:6" s="22" customFormat="1" ht="30" customHeight="1" x14ac:dyDescent="0.25">
      <c r="A18" s="55"/>
      <c r="B18" s="5"/>
      <c r="C18" s="5"/>
      <c r="D18" s="5"/>
      <c r="E18" s="5"/>
      <c r="F18" s="5"/>
    </row>
    <row r="19" spans="1:6" s="22" customFormat="1" ht="30" customHeight="1" x14ac:dyDescent="0.25">
      <c r="A19" s="55"/>
      <c r="B19" s="5"/>
      <c r="C19" s="5"/>
      <c r="D19" s="5"/>
      <c r="E19" s="5"/>
      <c r="F19" s="5"/>
    </row>
    <row r="20" spans="1:6" s="22" customFormat="1" ht="30" customHeight="1" x14ac:dyDescent="0.25">
      <c r="A20" s="55"/>
      <c r="B20" s="5"/>
      <c r="C20" s="5"/>
      <c r="D20" s="5"/>
      <c r="E20" s="5"/>
      <c r="F20" s="5"/>
    </row>
    <row r="21" spans="1:6" s="22" customFormat="1" ht="30" customHeight="1" x14ac:dyDescent="0.25">
      <c r="A21" s="55"/>
      <c r="B21" s="1"/>
      <c r="C21" s="1"/>
      <c r="D21" s="1"/>
      <c r="E21" s="1"/>
      <c r="F21" s="1"/>
    </row>
    <row r="22" spans="1:6" s="22" customFormat="1" ht="30" customHeight="1" x14ac:dyDescent="0.25">
      <c r="A22" s="55"/>
      <c r="B22" s="1"/>
      <c r="C22" s="1"/>
      <c r="D22" s="1"/>
      <c r="E22" s="1"/>
      <c r="F22" s="1"/>
    </row>
    <row r="23" spans="1:6" s="22" customFormat="1" ht="30" customHeight="1" x14ac:dyDescent="0.25">
      <c r="A23" s="55"/>
      <c r="B23" s="1"/>
      <c r="C23" s="1"/>
      <c r="D23" s="1"/>
      <c r="E23" s="1"/>
      <c r="F23" s="1"/>
    </row>
    <row r="24" spans="1:6" s="22" customFormat="1" ht="30" customHeight="1" x14ac:dyDescent="0.25">
      <c r="A24" s="55"/>
      <c r="B24" s="1"/>
      <c r="C24" s="1"/>
      <c r="D24" s="1"/>
      <c r="E24" s="1"/>
      <c r="F24" s="1"/>
    </row>
    <row r="25" spans="1:6" s="22" customFormat="1" ht="30" customHeight="1" x14ac:dyDescent="0.25">
      <c r="A25" s="55"/>
      <c r="B25" s="1"/>
      <c r="C25" s="1"/>
      <c r="D25" s="1"/>
      <c r="E25" s="1"/>
      <c r="F25" s="1"/>
    </row>
    <row r="26" spans="1:6" s="22" customFormat="1" ht="30" customHeight="1" x14ac:dyDescent="0.25">
      <c r="A26" s="55"/>
      <c r="B26" s="1"/>
      <c r="C26" s="1"/>
      <c r="D26" s="1"/>
      <c r="E26" s="1"/>
      <c r="F26" s="1"/>
    </row>
    <row r="27" spans="1:6" s="22" customFormat="1" ht="30" customHeight="1" x14ac:dyDescent="0.25">
      <c r="A27" s="55"/>
      <c r="B27" s="1"/>
      <c r="C27" s="1"/>
      <c r="D27" s="1"/>
      <c r="E27" s="1"/>
      <c r="F27" s="1"/>
    </row>
    <row r="28" spans="1:6" s="10" customFormat="1" ht="30" customHeight="1" x14ac:dyDescent="0.25">
      <c r="A28" s="57"/>
      <c r="B28" s="1"/>
      <c r="C28" s="1"/>
      <c r="D28" s="1"/>
      <c r="E28" s="1"/>
      <c r="F28" s="1"/>
    </row>
    <row r="29" spans="1:6" s="10" customFormat="1" ht="30" customHeight="1" x14ac:dyDescent="0.25">
      <c r="A29" s="57"/>
      <c r="B29" s="1"/>
      <c r="C29" s="1"/>
      <c r="D29" s="1"/>
      <c r="E29" s="1"/>
      <c r="F29" s="1"/>
    </row>
    <row r="30" spans="1:6" s="10" customFormat="1" ht="30" customHeight="1" x14ac:dyDescent="0.25">
      <c r="A30" s="57"/>
      <c r="B30" s="1"/>
      <c r="C30" s="1"/>
      <c r="D30" s="1"/>
      <c r="E30" s="1"/>
      <c r="F30" s="1"/>
    </row>
    <row r="31" spans="1:6" s="5" customFormat="1" ht="30" customHeight="1" x14ac:dyDescent="0.25">
      <c r="A31" s="54"/>
      <c r="B31" s="1"/>
      <c r="C31" s="1"/>
      <c r="D31" s="1"/>
      <c r="E31" s="1"/>
      <c r="F31" s="1"/>
    </row>
    <row r="32" spans="1:6" s="5" customFormat="1" ht="30" customHeight="1" x14ac:dyDescent="0.25">
      <c r="A32" s="54"/>
      <c r="B32" s="1"/>
      <c r="C32" s="1"/>
      <c r="D32" s="1"/>
      <c r="E32" s="1"/>
      <c r="F32" s="1"/>
    </row>
    <row r="33" spans="1:6" s="5" customFormat="1" ht="30" customHeight="1" x14ac:dyDescent="0.25">
      <c r="A33" s="54"/>
      <c r="B33" s="1"/>
      <c r="C33" s="1"/>
      <c r="D33" s="1"/>
      <c r="E33" s="1"/>
      <c r="F33" s="1"/>
    </row>
    <row r="34" spans="1:6" s="5" customFormat="1" ht="30" customHeight="1" x14ac:dyDescent="0.25">
      <c r="A34" s="54"/>
      <c r="B34" s="1"/>
      <c r="C34" s="1"/>
      <c r="D34" s="1"/>
      <c r="E34" s="1"/>
      <c r="F34" s="1"/>
    </row>
    <row r="35" spans="1:6" s="5" customFormat="1" ht="30" customHeight="1" x14ac:dyDescent="0.25">
      <c r="A35" s="54"/>
      <c r="B35" s="1"/>
      <c r="C35" s="1"/>
      <c r="D35" s="1"/>
      <c r="E35" s="1"/>
      <c r="F35" s="1"/>
    </row>
    <row r="36" spans="1:6" s="5" customFormat="1" ht="30" customHeight="1" x14ac:dyDescent="0.25">
      <c r="A36" s="54"/>
      <c r="B36" s="1"/>
      <c r="C36" s="1"/>
      <c r="D36" s="1"/>
      <c r="E36" s="1"/>
      <c r="F36" s="1"/>
    </row>
    <row r="37" spans="1:6" s="5" customFormat="1" ht="30" customHeight="1" x14ac:dyDescent="0.25">
      <c r="A37" s="54"/>
      <c r="B37" s="1"/>
      <c r="C37" s="1"/>
      <c r="D37" s="1"/>
      <c r="E37" s="1"/>
      <c r="F37" s="1"/>
    </row>
    <row r="38" spans="1:6" s="5" customFormat="1" ht="30" customHeight="1" x14ac:dyDescent="0.25">
      <c r="A38" s="54"/>
      <c r="B38" s="1"/>
      <c r="C38" s="1"/>
      <c r="D38" s="1"/>
      <c r="E38" s="1"/>
      <c r="F38" s="1"/>
    </row>
  </sheetData>
  <mergeCells count="1">
    <mergeCell ref="C2:F2"/>
  </mergeCells>
  <dataValidations count="3">
    <dataValidation allowBlank="1" showInputMessage="1" showErrorMessage="1" prompt="Il foglio di lavoro contiene dati di esempio nel modello foglio di lavoro precedente. Il titolo del foglio di lavoro è nella cella a destra. Altre istruzioni su come usare questo foglio di lavoro sono nelle celle della colonna. Freccia giù per iniziare." sqref="A1" xr:uid="{A8662416-2AD7-405B-B4DC-7056F418286F}"/>
    <dataValidation allowBlank="1" showInputMessage="1" showErrorMessage="1" prompt="Il nome dell'azienda si trova nella cella a destra e la data nella cella C2. L'istruzione successiva si trova nella cella A4." sqref="A2" xr:uid="{294F0A0B-E617-4AAE-BD26-E0829C5296D4}"/>
    <dataValidation allowBlank="1" showInputMessage="1" showErrorMessage="1" prompt="Gli elementi di costo, i mesi, i costi al mese e i costi una tantum si trovano nella tabella di avvio a partire dalla cella a destra. Il costo totale e il budget di avvio stimato vengono calcolati automaticamente._x000a_ " sqref="A4" xr:uid="{2D4EE825-FDDF-44ED-BA2E-FC8BD947D2AC}"/>
  </dataValidations>
  <pageMargins left="0.7" right="0.7" top="0.75" bottom="0.75" header="0.3" footer="0.3"/>
  <pageSetup paperSize="9" scale="70" orientation="portrait" horizontalDpi="1200" verticalDpi="1200"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42"/>
  <sheetViews>
    <sheetView zoomScaleNormal="100" workbookViewId="0"/>
  </sheetViews>
  <sheetFormatPr defaultColWidth="9.140625" defaultRowHeight="30" customHeight="1" x14ac:dyDescent="0.25"/>
  <cols>
    <col min="1" max="1" width="2.7109375" style="58" customWidth="1"/>
    <col min="2" max="2" width="42.28515625" style="1" customWidth="1"/>
    <col min="3" max="15" width="14.7109375" style="1" customWidth="1"/>
    <col min="16" max="16" width="2.140625" style="1" customWidth="1"/>
    <col min="17" max="16384" width="9.140625" style="1"/>
  </cols>
  <sheetData>
    <row r="1" spans="1:16" s="20" customFormat="1" ht="19.899999999999999" customHeight="1" x14ac:dyDescent="0.25">
      <c r="A1" s="53"/>
      <c r="B1" s="46" t="s">
        <v>15</v>
      </c>
      <c r="C1" s="47"/>
      <c r="D1" s="47"/>
      <c r="E1" s="47"/>
      <c r="F1" s="47"/>
      <c r="G1" s="47"/>
      <c r="H1" s="47"/>
      <c r="I1" s="47"/>
      <c r="J1" s="47"/>
      <c r="K1" s="47"/>
      <c r="L1" s="47"/>
      <c r="M1" s="47"/>
      <c r="N1" s="47"/>
      <c r="O1" s="48"/>
      <c r="P1" s="19"/>
    </row>
    <row r="2" spans="1:16" s="21" customFormat="1" ht="19.899999999999999" customHeight="1" x14ac:dyDescent="0.25">
      <c r="A2" s="53"/>
      <c r="B2" s="23" t="str">
        <f>'Modello di costi di avvio'!B2</f>
        <v>La tua caffetteria</v>
      </c>
      <c r="C2" s="92">
        <f ca="1">TODAY()</f>
        <v>44578</v>
      </c>
      <c r="D2" s="93"/>
      <c r="E2" s="93"/>
      <c r="F2" s="93"/>
      <c r="G2" s="93"/>
      <c r="H2" s="93"/>
      <c r="I2" s="93"/>
      <c r="J2" s="93"/>
      <c r="K2" s="93"/>
      <c r="L2" s="93"/>
      <c r="M2" s="93"/>
      <c r="N2" s="93"/>
      <c r="O2" s="94"/>
      <c r="P2" s="17"/>
    </row>
    <row r="3" spans="1:16" s="5" customFormat="1" ht="9" customHeight="1" x14ac:dyDescent="0.25">
      <c r="A3" s="54"/>
      <c r="B3" s="95"/>
      <c r="C3" s="96"/>
      <c r="D3" s="96"/>
      <c r="E3" s="96"/>
      <c r="F3" s="96"/>
      <c r="G3" s="96"/>
      <c r="H3" s="96"/>
      <c r="I3" s="96"/>
      <c r="J3" s="96"/>
      <c r="K3" s="96"/>
      <c r="L3" s="96"/>
      <c r="M3" s="96"/>
      <c r="N3" s="96"/>
      <c r="O3" s="97"/>
      <c r="P3" s="3"/>
    </row>
    <row r="4" spans="1:16" s="21" customFormat="1" ht="19.899999999999999" customHeight="1" thickBot="1" x14ac:dyDescent="0.3">
      <c r="A4" s="53"/>
      <c r="B4" s="68" t="s">
        <v>28</v>
      </c>
      <c r="C4" s="72" t="s">
        <v>46</v>
      </c>
      <c r="D4" s="72" t="s">
        <v>47</v>
      </c>
      <c r="E4" s="72" t="s">
        <v>48</v>
      </c>
      <c r="F4" s="72" t="s">
        <v>49</v>
      </c>
      <c r="G4" s="72" t="s">
        <v>50</v>
      </c>
      <c r="H4" s="72" t="s">
        <v>51</v>
      </c>
      <c r="I4" s="72" t="s">
        <v>52</v>
      </c>
      <c r="J4" s="72" t="s">
        <v>53</v>
      </c>
      <c r="K4" s="72" t="s">
        <v>54</v>
      </c>
      <c r="L4" s="72" t="s">
        <v>55</v>
      </c>
      <c r="M4" s="72" t="s">
        <v>56</v>
      </c>
      <c r="N4" s="72" t="s">
        <v>57</v>
      </c>
      <c r="O4" s="73" t="s">
        <v>58</v>
      </c>
      <c r="P4" s="17"/>
    </row>
    <row r="5" spans="1:16" s="5" customFormat="1" ht="16.350000000000001" customHeight="1" thickTop="1" x14ac:dyDescent="0.25">
      <c r="A5" s="54"/>
      <c r="B5" s="71" t="s">
        <v>29</v>
      </c>
      <c r="C5" s="104">
        <v>0</v>
      </c>
      <c r="D5" s="104">
        <v>0</v>
      </c>
      <c r="E5" s="104">
        <v>0</v>
      </c>
      <c r="F5" s="104">
        <v>0</v>
      </c>
      <c r="G5" s="104">
        <v>0</v>
      </c>
      <c r="H5" s="104">
        <v>0</v>
      </c>
      <c r="I5" s="104">
        <v>0</v>
      </c>
      <c r="J5" s="104">
        <v>0</v>
      </c>
      <c r="K5" s="104">
        <v>0</v>
      </c>
      <c r="L5" s="104">
        <v>0</v>
      </c>
      <c r="M5" s="104">
        <v>0</v>
      </c>
      <c r="N5" s="104">
        <v>0</v>
      </c>
      <c r="O5" s="105">
        <f>SUM(C5:N5)</f>
        <v>0</v>
      </c>
      <c r="P5" s="3"/>
    </row>
    <row r="6" spans="1:16" s="22" customFormat="1" ht="16.149999999999999" customHeight="1" x14ac:dyDescent="0.25">
      <c r="A6" s="55"/>
      <c r="B6" s="35" t="s">
        <v>30</v>
      </c>
      <c r="C6" s="106">
        <v>0</v>
      </c>
      <c r="D6" s="106">
        <v>0</v>
      </c>
      <c r="E6" s="106">
        <v>0</v>
      </c>
      <c r="F6" s="106">
        <v>0</v>
      </c>
      <c r="G6" s="106">
        <v>0</v>
      </c>
      <c r="H6" s="106">
        <v>0</v>
      </c>
      <c r="I6" s="106">
        <v>0</v>
      </c>
      <c r="J6" s="106">
        <v>0</v>
      </c>
      <c r="K6" s="106">
        <v>0</v>
      </c>
      <c r="L6" s="106">
        <v>0</v>
      </c>
      <c r="M6" s="106">
        <v>0</v>
      </c>
      <c r="N6" s="106">
        <v>0</v>
      </c>
      <c r="O6" s="107">
        <f t="shared" ref="O6:O11" si="0">SUM(C6:N6)</f>
        <v>0</v>
      </c>
      <c r="P6" s="18"/>
    </row>
    <row r="7" spans="1:16" s="22" customFormat="1" ht="16.149999999999999" customHeight="1" x14ac:dyDescent="0.25">
      <c r="A7" s="55"/>
      <c r="B7" s="35" t="s">
        <v>31</v>
      </c>
      <c r="C7" s="106">
        <v>0</v>
      </c>
      <c r="D7" s="106">
        <v>0</v>
      </c>
      <c r="E7" s="106">
        <v>0</v>
      </c>
      <c r="F7" s="106">
        <v>0</v>
      </c>
      <c r="G7" s="106">
        <v>0</v>
      </c>
      <c r="H7" s="106">
        <v>0</v>
      </c>
      <c r="I7" s="106">
        <v>0</v>
      </c>
      <c r="J7" s="106">
        <v>0</v>
      </c>
      <c r="K7" s="106">
        <v>0</v>
      </c>
      <c r="L7" s="106">
        <v>0</v>
      </c>
      <c r="M7" s="106">
        <v>0</v>
      </c>
      <c r="N7" s="106">
        <v>0</v>
      </c>
      <c r="O7" s="107">
        <f t="shared" si="0"/>
        <v>0</v>
      </c>
      <c r="P7" s="18"/>
    </row>
    <row r="8" spans="1:16" s="22" customFormat="1" ht="16.149999999999999" customHeight="1" x14ac:dyDescent="0.25">
      <c r="A8" s="55"/>
      <c r="B8" s="35" t="s">
        <v>32</v>
      </c>
      <c r="C8" s="106">
        <v>0</v>
      </c>
      <c r="D8" s="106">
        <v>0</v>
      </c>
      <c r="E8" s="106">
        <v>0</v>
      </c>
      <c r="F8" s="106">
        <v>0</v>
      </c>
      <c r="G8" s="106">
        <v>0</v>
      </c>
      <c r="H8" s="106">
        <v>0</v>
      </c>
      <c r="I8" s="106">
        <v>0</v>
      </c>
      <c r="J8" s="106">
        <v>0</v>
      </c>
      <c r="K8" s="106">
        <v>0</v>
      </c>
      <c r="L8" s="106">
        <v>0</v>
      </c>
      <c r="M8" s="106">
        <v>0</v>
      </c>
      <c r="N8" s="106">
        <v>0</v>
      </c>
      <c r="O8" s="107">
        <f t="shared" si="0"/>
        <v>0</v>
      </c>
      <c r="P8" s="18"/>
    </row>
    <row r="9" spans="1:16" s="22" customFormat="1" ht="16.149999999999999" customHeight="1" x14ac:dyDescent="0.25">
      <c r="A9" s="55"/>
      <c r="B9" s="34" t="s">
        <v>33</v>
      </c>
      <c r="C9" s="108">
        <f>SUBTOTAL(109,RedditoEsempio[GEN])</f>
        <v>0</v>
      </c>
      <c r="D9" s="108">
        <f>SUBTOTAL(109,RedditoEsempio[FEB])</f>
        <v>0</v>
      </c>
      <c r="E9" s="108">
        <f>SUBTOTAL(109,RedditoEsempio[MAR])</f>
        <v>0</v>
      </c>
      <c r="F9" s="108">
        <f>SUBTOTAL(109,RedditoEsempio[APR])</f>
        <v>0</v>
      </c>
      <c r="G9" s="108">
        <f>SUBTOTAL(109,RedditoEsempio[MAG])</f>
        <v>0</v>
      </c>
      <c r="H9" s="108">
        <f>SUBTOTAL(109,RedditoEsempio[GIU])</f>
        <v>0</v>
      </c>
      <c r="I9" s="108">
        <f>SUBTOTAL(109,RedditoEsempio[LUG])</f>
        <v>0</v>
      </c>
      <c r="J9" s="108">
        <f>SUBTOTAL(109,RedditoEsempio[AGO])</f>
        <v>0</v>
      </c>
      <c r="K9" s="108">
        <f>SUBTOTAL(109,RedditoEsempio[SET])</f>
        <v>0</v>
      </c>
      <c r="L9" s="108">
        <f>SUBTOTAL(109,RedditoEsempio[OTT])</f>
        <v>0</v>
      </c>
      <c r="M9" s="108">
        <f>SUBTOTAL(109,RedditoEsempio[NOV])</f>
        <v>0</v>
      </c>
      <c r="N9" s="108">
        <f>SUBTOTAL(109,RedditoEsempio[DIC])</f>
        <v>0</v>
      </c>
      <c r="O9" s="109">
        <f>SUM(RedditoEsempio[[#Totals],[GEN]:[DIC]])</f>
        <v>0</v>
      </c>
      <c r="P9" s="18"/>
    </row>
    <row r="10" spans="1:16" s="31" customFormat="1" ht="16.149999999999999" customHeight="1" x14ac:dyDescent="0.25">
      <c r="A10" s="56"/>
      <c r="B10" s="59" t="s">
        <v>34</v>
      </c>
      <c r="C10" s="110">
        <f t="shared" ref="C10:N10" si="1">C5*0.4</f>
        <v>0</v>
      </c>
      <c r="D10" s="110">
        <f t="shared" si="1"/>
        <v>0</v>
      </c>
      <c r="E10" s="110">
        <f t="shared" si="1"/>
        <v>0</v>
      </c>
      <c r="F10" s="110">
        <f t="shared" si="1"/>
        <v>0</v>
      </c>
      <c r="G10" s="110">
        <f t="shared" si="1"/>
        <v>0</v>
      </c>
      <c r="H10" s="110">
        <f t="shared" si="1"/>
        <v>0</v>
      </c>
      <c r="I10" s="110">
        <f t="shared" si="1"/>
        <v>0</v>
      </c>
      <c r="J10" s="110">
        <f t="shared" si="1"/>
        <v>0</v>
      </c>
      <c r="K10" s="110">
        <f t="shared" si="1"/>
        <v>0</v>
      </c>
      <c r="L10" s="110">
        <f t="shared" si="1"/>
        <v>0</v>
      </c>
      <c r="M10" s="110">
        <f t="shared" si="1"/>
        <v>0</v>
      </c>
      <c r="N10" s="110">
        <f t="shared" si="1"/>
        <v>0</v>
      </c>
      <c r="O10" s="111">
        <f t="shared" si="0"/>
        <v>0</v>
      </c>
      <c r="P10" s="32"/>
    </row>
    <row r="11" spans="1:16" s="31" customFormat="1" ht="16.149999999999999" customHeight="1" x14ac:dyDescent="0.25">
      <c r="A11" s="56"/>
      <c r="B11" s="59" t="s">
        <v>35</v>
      </c>
      <c r="C11" s="110">
        <f>IFERROR(RedditoEsempio[[#Totals],[GEN]]-C10,"")</f>
        <v>0</v>
      </c>
      <c r="D11" s="110">
        <f>IFERROR(RedditoEsempio[[#Totals],[FEB]]-D10,"")</f>
        <v>0</v>
      </c>
      <c r="E11" s="110">
        <f>IFERROR(RedditoEsempio[[#Totals],[MAR]]-E10,"")</f>
        <v>0</v>
      </c>
      <c r="F11" s="110">
        <f>IFERROR(RedditoEsempio[[#Totals],[APR]]-F10,"")</f>
        <v>0</v>
      </c>
      <c r="G11" s="110">
        <f>IFERROR(RedditoEsempio[[#Totals],[MAG]]-G10,"")</f>
        <v>0</v>
      </c>
      <c r="H11" s="110">
        <f>IFERROR(RedditoEsempio[[#Totals],[GIU]]-H10,"")</f>
        <v>0</v>
      </c>
      <c r="I11" s="110">
        <f>IFERROR(RedditoEsempio[[#Totals],[LUG]]-I10,"")</f>
        <v>0</v>
      </c>
      <c r="J11" s="110">
        <f>IFERROR(RedditoEsempio[[#Totals],[AGO]]-J10,"")</f>
        <v>0</v>
      </c>
      <c r="K11" s="110">
        <f>IFERROR(RedditoEsempio[[#Totals],[SET]]-K10,"")</f>
        <v>0</v>
      </c>
      <c r="L11" s="110">
        <f>IFERROR(RedditoEsempio[[#Totals],[OTT]]-L10,"")</f>
        <v>0</v>
      </c>
      <c r="M11" s="110">
        <f>IFERROR(RedditoEsempio[[#Totals],[NOV]]-M10,"")</f>
        <v>0</v>
      </c>
      <c r="N11" s="110">
        <f>IFERROR(RedditoEsempio[[#Totals],[DIC]]-N10,"")</f>
        <v>0</v>
      </c>
      <c r="O11" s="111">
        <f t="shared" si="0"/>
        <v>0</v>
      </c>
      <c r="P11" s="32"/>
    </row>
    <row r="12" spans="1:16" s="31" customFormat="1" ht="9" customHeight="1" x14ac:dyDescent="0.25">
      <c r="A12" s="32"/>
      <c r="B12" s="98"/>
      <c r="C12" s="99"/>
      <c r="D12" s="99"/>
      <c r="E12" s="99"/>
      <c r="F12" s="99"/>
      <c r="G12" s="99"/>
      <c r="H12" s="99"/>
      <c r="I12" s="99"/>
      <c r="J12" s="99"/>
      <c r="K12" s="99"/>
      <c r="L12" s="99"/>
      <c r="M12" s="99"/>
      <c r="N12" s="99"/>
      <c r="O12" s="100"/>
      <c r="P12" s="32"/>
    </row>
    <row r="13" spans="1:16" s="5" customFormat="1" ht="20.100000000000001" customHeight="1" thickBot="1" x14ac:dyDescent="0.3">
      <c r="A13" s="54"/>
      <c r="B13" s="68" t="s">
        <v>36</v>
      </c>
      <c r="C13" s="72" t="s">
        <v>46</v>
      </c>
      <c r="D13" s="72" t="s">
        <v>47</v>
      </c>
      <c r="E13" s="72" t="s">
        <v>48</v>
      </c>
      <c r="F13" s="72" t="s">
        <v>49</v>
      </c>
      <c r="G13" s="72" t="s">
        <v>50</v>
      </c>
      <c r="H13" s="72" t="s">
        <v>51</v>
      </c>
      <c r="I13" s="72" t="s">
        <v>52</v>
      </c>
      <c r="J13" s="72" t="s">
        <v>53</v>
      </c>
      <c r="K13" s="72" t="s">
        <v>54</v>
      </c>
      <c r="L13" s="72" t="s">
        <v>55</v>
      </c>
      <c r="M13" s="72" t="s">
        <v>56</v>
      </c>
      <c r="N13" s="72" t="s">
        <v>57</v>
      </c>
      <c r="O13" s="73" t="s">
        <v>59</v>
      </c>
      <c r="P13" s="3"/>
    </row>
    <row r="14" spans="1:16" s="5" customFormat="1" ht="16.350000000000001" customHeight="1" thickTop="1" x14ac:dyDescent="0.25">
      <c r="A14" s="54"/>
      <c r="B14" s="71" t="s">
        <v>37</v>
      </c>
      <c r="C14" s="104">
        <v>0</v>
      </c>
      <c r="D14" s="104">
        <v>0</v>
      </c>
      <c r="E14" s="104">
        <v>0</v>
      </c>
      <c r="F14" s="104">
        <v>0</v>
      </c>
      <c r="G14" s="104">
        <v>0</v>
      </c>
      <c r="H14" s="104">
        <v>0</v>
      </c>
      <c r="I14" s="104">
        <v>0</v>
      </c>
      <c r="J14" s="104">
        <v>0</v>
      </c>
      <c r="K14" s="104">
        <v>0</v>
      </c>
      <c r="L14" s="104">
        <v>0</v>
      </c>
      <c r="M14" s="104">
        <v>0</v>
      </c>
      <c r="N14" s="104">
        <v>0</v>
      </c>
      <c r="O14" s="105">
        <f>SUM(C14:N14)</f>
        <v>0</v>
      </c>
      <c r="P14" s="3"/>
    </row>
    <row r="15" spans="1:16" s="22" customFormat="1" ht="16.350000000000001" customHeight="1" x14ac:dyDescent="0.25">
      <c r="A15" s="55"/>
      <c r="B15" s="35" t="s">
        <v>38</v>
      </c>
      <c r="C15" s="106">
        <v>0</v>
      </c>
      <c r="D15" s="106">
        <v>0</v>
      </c>
      <c r="E15" s="106">
        <v>0</v>
      </c>
      <c r="F15" s="106">
        <v>0</v>
      </c>
      <c r="G15" s="106">
        <v>0</v>
      </c>
      <c r="H15" s="106">
        <v>0</v>
      </c>
      <c r="I15" s="106">
        <v>0</v>
      </c>
      <c r="J15" s="106">
        <v>0</v>
      </c>
      <c r="K15" s="106">
        <v>0</v>
      </c>
      <c r="L15" s="106">
        <v>0</v>
      </c>
      <c r="M15" s="106">
        <v>0</v>
      </c>
      <c r="N15" s="106">
        <v>0</v>
      </c>
      <c r="O15" s="107">
        <f t="shared" ref="O15:O20" si="2">SUM(C15:N15)</f>
        <v>0</v>
      </c>
      <c r="P15" s="18"/>
    </row>
    <row r="16" spans="1:16" s="22" customFormat="1" ht="16.149999999999999" customHeight="1" x14ac:dyDescent="0.25">
      <c r="A16" s="55"/>
      <c r="B16" s="35" t="s">
        <v>39</v>
      </c>
      <c r="C16" s="106">
        <v>0</v>
      </c>
      <c r="D16" s="106">
        <v>0</v>
      </c>
      <c r="E16" s="106">
        <v>0</v>
      </c>
      <c r="F16" s="106">
        <v>0</v>
      </c>
      <c r="G16" s="106">
        <v>0</v>
      </c>
      <c r="H16" s="106">
        <v>0</v>
      </c>
      <c r="I16" s="106">
        <v>0</v>
      </c>
      <c r="J16" s="106">
        <v>0</v>
      </c>
      <c r="K16" s="106">
        <v>0</v>
      </c>
      <c r="L16" s="106">
        <v>0</v>
      </c>
      <c r="M16" s="106">
        <v>0</v>
      </c>
      <c r="N16" s="106">
        <v>0</v>
      </c>
      <c r="O16" s="107">
        <f t="shared" si="2"/>
        <v>0</v>
      </c>
      <c r="P16" s="18"/>
    </row>
    <row r="17" spans="1:16" s="22" customFormat="1" ht="16.149999999999999" customHeight="1" x14ac:dyDescent="0.25">
      <c r="A17" s="55"/>
      <c r="B17" s="35" t="s">
        <v>40</v>
      </c>
      <c r="C17" s="106">
        <v>0</v>
      </c>
      <c r="D17" s="106">
        <v>0</v>
      </c>
      <c r="E17" s="106">
        <v>0</v>
      </c>
      <c r="F17" s="106">
        <v>0</v>
      </c>
      <c r="G17" s="106">
        <v>0</v>
      </c>
      <c r="H17" s="106">
        <v>0</v>
      </c>
      <c r="I17" s="106">
        <v>0</v>
      </c>
      <c r="J17" s="106">
        <v>0</v>
      </c>
      <c r="K17" s="106">
        <v>0</v>
      </c>
      <c r="L17" s="106">
        <v>0</v>
      </c>
      <c r="M17" s="106">
        <v>0</v>
      </c>
      <c r="N17" s="106">
        <v>0</v>
      </c>
      <c r="O17" s="107">
        <f t="shared" si="2"/>
        <v>0</v>
      </c>
      <c r="P17" s="18"/>
    </row>
    <row r="18" spans="1:16" s="22" customFormat="1" ht="16.149999999999999" customHeight="1" x14ac:dyDescent="0.25">
      <c r="A18" s="55"/>
      <c r="B18" s="35" t="s">
        <v>41</v>
      </c>
      <c r="C18" s="106">
        <v>0</v>
      </c>
      <c r="D18" s="106">
        <v>0</v>
      </c>
      <c r="E18" s="106">
        <v>0</v>
      </c>
      <c r="F18" s="106">
        <v>0</v>
      </c>
      <c r="G18" s="106">
        <v>0</v>
      </c>
      <c r="H18" s="106">
        <v>0</v>
      </c>
      <c r="I18" s="106">
        <v>0</v>
      </c>
      <c r="J18" s="106">
        <v>0</v>
      </c>
      <c r="K18" s="106">
        <v>0</v>
      </c>
      <c r="L18" s="106">
        <v>0</v>
      </c>
      <c r="M18" s="106">
        <v>0</v>
      </c>
      <c r="N18" s="106">
        <v>0</v>
      </c>
      <c r="O18" s="107">
        <f t="shared" si="2"/>
        <v>0</v>
      </c>
      <c r="P18" s="18"/>
    </row>
    <row r="19" spans="1:16" s="22" customFormat="1" ht="16.149999999999999" customHeight="1" x14ac:dyDescent="0.25">
      <c r="A19" s="55"/>
      <c r="B19" s="34" t="s">
        <v>42</v>
      </c>
      <c r="C19" s="112" t="str">
        <f t="shared" ref="C19:N19" si="3">IF(SUM(C14:C18)=0,"",SUM(C14:C18))</f>
        <v/>
      </c>
      <c r="D19" s="112" t="str">
        <f t="shared" si="3"/>
        <v/>
      </c>
      <c r="E19" s="112" t="str">
        <f t="shared" si="3"/>
        <v/>
      </c>
      <c r="F19" s="112" t="str">
        <f t="shared" si="3"/>
        <v/>
      </c>
      <c r="G19" s="112" t="str">
        <f t="shared" si="3"/>
        <v/>
      </c>
      <c r="H19" s="112" t="str">
        <f t="shared" si="3"/>
        <v/>
      </c>
      <c r="I19" s="112" t="str">
        <f t="shared" si="3"/>
        <v/>
      </c>
      <c r="J19" s="112" t="str">
        <f t="shared" si="3"/>
        <v/>
      </c>
      <c r="K19" s="112" t="str">
        <f t="shared" si="3"/>
        <v/>
      </c>
      <c r="L19" s="112" t="str">
        <f t="shared" si="3"/>
        <v/>
      </c>
      <c r="M19" s="112" t="str">
        <f t="shared" si="3"/>
        <v/>
      </c>
      <c r="N19" s="112" t="str">
        <f t="shared" si="3"/>
        <v/>
      </c>
      <c r="O19" s="109">
        <f>SUM(SpeseEsempio[[#Totals],[GEN]:[DIC]])</f>
        <v>0</v>
      </c>
      <c r="P19" s="18"/>
    </row>
    <row r="20" spans="1:16" s="22" customFormat="1" ht="16.149999999999999" customHeight="1" x14ac:dyDescent="0.25">
      <c r="A20" s="55"/>
      <c r="B20" s="59" t="s">
        <v>43</v>
      </c>
      <c r="C20" s="110" t="str">
        <f>IFERROR('Modello P&amp;L'!$C$11-SpeseEsempio[[#Totals],[GEN]],"")</f>
        <v/>
      </c>
      <c r="D20" s="110" t="str">
        <f>IFERROR('Modello P&amp;L'!$C$11-SpeseEsempio[[#Totals],[FEB]],"")</f>
        <v/>
      </c>
      <c r="E20" s="110" t="str">
        <f>IFERROR('Modello P&amp;L'!$C$11-SpeseEsempio[[#Totals],[MAR]],"")</f>
        <v/>
      </c>
      <c r="F20" s="110" t="str">
        <f>IFERROR('Modello P&amp;L'!$C$11-SpeseEsempio[[#Totals],[APR]],"")</f>
        <v/>
      </c>
      <c r="G20" s="110" t="str">
        <f>IFERROR('Modello P&amp;L'!$C$11-SpeseEsempio[[#Totals],[MAG]],"")</f>
        <v/>
      </c>
      <c r="H20" s="110" t="str">
        <f>IFERROR('Modello P&amp;L'!$C$11-SpeseEsempio[[#Totals],[GIU]],"")</f>
        <v/>
      </c>
      <c r="I20" s="110" t="str">
        <f>IFERROR('Modello P&amp;L'!$C$11-SpeseEsempio[[#Totals],[LUG]],"")</f>
        <v/>
      </c>
      <c r="J20" s="110" t="str">
        <f>IFERROR('Modello P&amp;L'!$C$11-SpeseEsempio[[#Totals],[AGO]],"")</f>
        <v/>
      </c>
      <c r="K20" s="110" t="str">
        <f>IFERROR('Modello P&amp;L'!$C$11-SpeseEsempio[[#Totals],[SET]],"")</f>
        <v/>
      </c>
      <c r="L20" s="110" t="str">
        <f>IFERROR('Modello P&amp;L'!$C$11-SpeseEsempio[[#Totals],[OTT]],"")</f>
        <v/>
      </c>
      <c r="M20" s="110" t="str">
        <f>IFERROR('Modello P&amp;L'!$C$11-SpeseEsempio[[#Totals],[NOV]],"")</f>
        <v/>
      </c>
      <c r="N20" s="110" t="str">
        <f>IFERROR('Modello P&amp;L'!$C$11-SpeseEsempio[[#Totals],[DIC]],"")</f>
        <v/>
      </c>
      <c r="O20" s="111">
        <f t="shared" si="2"/>
        <v>0</v>
      </c>
      <c r="P20" s="18"/>
    </row>
    <row r="21" spans="1:16" s="22" customFormat="1" ht="16.149999999999999" customHeight="1" x14ac:dyDescent="0.25">
      <c r="A21" s="55"/>
      <c r="B21" s="59" t="s">
        <v>44</v>
      </c>
      <c r="C21" s="110" t="str">
        <f>IFERROR(C20*0.15," ")</f>
        <v xml:space="preserve"> </v>
      </c>
      <c r="D21" s="110" t="str">
        <f>IFERROR(D20*0.15," ")</f>
        <v xml:space="preserve"> </v>
      </c>
      <c r="E21" s="110" t="str">
        <f t="shared" ref="E21:N21" si="4">IFERROR(E20*0.15," ")</f>
        <v xml:space="preserve"> </v>
      </c>
      <c r="F21" s="110" t="str">
        <f t="shared" si="4"/>
        <v xml:space="preserve"> </v>
      </c>
      <c r="G21" s="110" t="str">
        <f t="shared" si="4"/>
        <v xml:space="preserve"> </v>
      </c>
      <c r="H21" s="110" t="str">
        <f t="shared" si="4"/>
        <v xml:space="preserve"> </v>
      </c>
      <c r="I21" s="110" t="str">
        <f t="shared" si="4"/>
        <v xml:space="preserve"> </v>
      </c>
      <c r="J21" s="110" t="str">
        <f t="shared" si="4"/>
        <v xml:space="preserve"> </v>
      </c>
      <c r="K21" s="110" t="str">
        <f t="shared" si="4"/>
        <v xml:space="preserve"> </v>
      </c>
      <c r="L21" s="110" t="str">
        <f t="shared" si="4"/>
        <v xml:space="preserve"> </v>
      </c>
      <c r="M21" s="110" t="str">
        <f t="shared" si="4"/>
        <v xml:space="preserve"> </v>
      </c>
      <c r="N21" s="110" t="str">
        <f t="shared" si="4"/>
        <v xml:space="preserve"> </v>
      </c>
      <c r="O21" s="111">
        <f>SUM('Modello P&amp;L'!$C$21:$N$21)</f>
        <v>0</v>
      </c>
      <c r="P21" s="18"/>
    </row>
    <row r="22" spans="1:16" s="22" customFormat="1" ht="9" customHeight="1" x14ac:dyDescent="0.25">
      <c r="A22" s="18"/>
      <c r="B22" s="98"/>
      <c r="C22" s="99"/>
      <c r="D22" s="99"/>
      <c r="E22" s="99"/>
      <c r="F22" s="99"/>
      <c r="G22" s="99"/>
      <c r="H22" s="99"/>
      <c r="I22" s="99"/>
      <c r="J22" s="99"/>
      <c r="K22" s="99"/>
      <c r="L22" s="99"/>
      <c r="M22" s="99"/>
      <c r="N22" s="99"/>
      <c r="O22" s="100"/>
      <c r="P22" s="18"/>
    </row>
    <row r="23" spans="1:16" s="22" customFormat="1" ht="20.100000000000001" customHeight="1" x14ac:dyDescent="0.25">
      <c r="A23" s="55"/>
      <c r="B23" s="24" t="s">
        <v>45</v>
      </c>
      <c r="C23" s="113" t="str">
        <f>IFERROR(C20-'Modello P&amp;L'!$C$21,"")</f>
        <v/>
      </c>
      <c r="D23" s="113" t="str">
        <f>IFERROR(D20-'Modello P&amp;L'!$D$21,"")</f>
        <v/>
      </c>
      <c r="E23" s="113" t="str">
        <f>IFERROR(E20-'Modello P&amp;L'!$E$21,"")</f>
        <v/>
      </c>
      <c r="F23" s="113" t="str">
        <f>IFERROR(F20-'Modello P&amp;L'!$F$21,"")</f>
        <v/>
      </c>
      <c r="G23" s="113" t="str">
        <f>IFERROR(G20-'Modello P&amp;L'!$G$21,"")</f>
        <v/>
      </c>
      <c r="H23" s="113" t="str">
        <f>IFERROR(H20-'Modello P&amp;L'!$H$21,"")</f>
        <v/>
      </c>
      <c r="I23" s="113" t="str">
        <f>IFERROR(I20-'Modello P&amp;L'!$I$21,"")</f>
        <v/>
      </c>
      <c r="J23" s="113" t="str">
        <f>IFERROR(J20-'Modello P&amp;L'!$J$21,"")</f>
        <v/>
      </c>
      <c r="K23" s="113" t="str">
        <f>IFERROR(K20-'Modello P&amp;L'!$K$21,"")</f>
        <v/>
      </c>
      <c r="L23" s="113" t="str">
        <f>IFERROR(L20-'Modello P&amp;L'!$L$21,"")</f>
        <v/>
      </c>
      <c r="M23" s="113" t="str">
        <f>IFERROR(M20-'Modello P&amp;L'!$M$21,"")</f>
        <v/>
      </c>
      <c r="N23" s="113" t="str">
        <f>IFERROR(N20-'Modello P&amp;L'!$N$21,"")</f>
        <v/>
      </c>
      <c r="O23" s="114">
        <f>IFERROR(O20-'Modello P&amp;L'!$O$21,"")</f>
        <v>0</v>
      </c>
      <c r="P23" s="18"/>
    </row>
    <row r="24" spans="1:16" s="22" customFormat="1" ht="9" customHeight="1" x14ac:dyDescent="0.25">
      <c r="A24" s="74"/>
      <c r="B24" s="101"/>
      <c r="C24" s="102"/>
      <c r="D24" s="102"/>
      <c r="E24" s="102"/>
      <c r="F24" s="102"/>
      <c r="G24" s="102"/>
      <c r="H24" s="102"/>
      <c r="I24" s="102"/>
      <c r="J24" s="102"/>
      <c r="K24" s="102"/>
      <c r="L24" s="102"/>
      <c r="M24" s="102"/>
      <c r="N24" s="102"/>
      <c r="O24" s="103"/>
      <c r="P24" s="18"/>
    </row>
    <row r="25" spans="1:16" s="22" customFormat="1" ht="9" customHeight="1" x14ac:dyDescent="0.25">
      <c r="A25" s="55"/>
      <c r="B25" s="11"/>
      <c r="C25" s="8"/>
      <c r="D25" s="8"/>
      <c r="E25" s="8"/>
      <c r="F25" s="8"/>
      <c r="G25" s="8"/>
      <c r="H25" s="8"/>
      <c r="I25" s="8"/>
      <c r="J25" s="8"/>
      <c r="K25" s="8"/>
      <c r="L25" s="8"/>
      <c r="M25" s="8"/>
      <c r="N25" s="8"/>
      <c r="O25" s="8"/>
      <c r="P25" s="18"/>
    </row>
    <row r="26" spans="1:16" s="22" customFormat="1" ht="30" customHeight="1" x14ac:dyDescent="0.25">
      <c r="A26" s="55"/>
      <c r="B26" s="9"/>
      <c r="C26" s="10"/>
      <c r="D26" s="10"/>
      <c r="E26" s="10"/>
      <c r="F26" s="10"/>
      <c r="G26" s="10"/>
      <c r="H26" s="10"/>
      <c r="I26" s="10"/>
      <c r="J26" s="10"/>
      <c r="K26" s="10"/>
      <c r="L26" s="10"/>
      <c r="M26" s="10"/>
      <c r="N26" s="10"/>
      <c r="O26" s="10"/>
    </row>
    <row r="27" spans="1:16" s="22" customFormat="1" ht="30" customHeight="1" x14ac:dyDescent="0.25">
      <c r="A27" s="55"/>
      <c r="B27" s="10"/>
      <c r="C27" s="10"/>
      <c r="D27" s="10"/>
      <c r="E27" s="10"/>
      <c r="F27" s="10"/>
      <c r="G27" s="10"/>
      <c r="H27" s="10"/>
      <c r="I27" s="10"/>
      <c r="J27" s="10"/>
      <c r="K27" s="10"/>
      <c r="L27" s="10"/>
      <c r="M27" s="10"/>
      <c r="N27" s="10"/>
      <c r="O27" s="10"/>
    </row>
    <row r="28" spans="1:16" s="31" customFormat="1" ht="30" customHeight="1" x14ac:dyDescent="0.25">
      <c r="A28" s="56"/>
      <c r="B28" s="5"/>
      <c r="C28" s="5"/>
      <c r="D28" s="5"/>
      <c r="E28" s="5"/>
      <c r="F28" s="5"/>
      <c r="G28" s="5"/>
      <c r="H28" s="5"/>
      <c r="I28" s="5"/>
      <c r="J28" s="5"/>
      <c r="K28" s="5"/>
      <c r="L28" s="5"/>
      <c r="M28" s="5"/>
      <c r="N28" s="5"/>
      <c r="O28" s="5"/>
    </row>
    <row r="29" spans="1:16" s="31" customFormat="1" ht="30" customHeight="1" x14ac:dyDescent="0.25">
      <c r="A29" s="56"/>
      <c r="B29" s="5"/>
      <c r="C29" s="5"/>
      <c r="D29" s="5"/>
      <c r="E29" s="5"/>
      <c r="F29" s="5"/>
      <c r="G29" s="5"/>
      <c r="H29" s="5"/>
      <c r="I29" s="5"/>
      <c r="J29" s="5"/>
      <c r="K29" s="5"/>
      <c r="L29" s="5"/>
      <c r="M29" s="5"/>
      <c r="N29" s="5"/>
      <c r="O29" s="5"/>
    </row>
    <row r="30" spans="1:16" s="31" customFormat="1" ht="30" customHeight="1" x14ac:dyDescent="0.25">
      <c r="A30" s="56"/>
      <c r="B30" s="5"/>
      <c r="C30" s="5"/>
      <c r="D30" s="5"/>
      <c r="E30" s="5"/>
      <c r="F30" s="5"/>
      <c r="G30" s="5"/>
      <c r="H30" s="5"/>
      <c r="I30" s="5"/>
      <c r="J30" s="5"/>
      <c r="K30" s="5"/>
      <c r="L30" s="5"/>
      <c r="M30" s="5"/>
      <c r="N30" s="5"/>
      <c r="O30" s="5"/>
    </row>
    <row r="31" spans="1:16" s="21" customFormat="1" ht="30" customHeight="1" x14ac:dyDescent="0.25">
      <c r="A31" s="53"/>
      <c r="B31" s="5"/>
      <c r="C31" s="5"/>
      <c r="D31" s="5"/>
      <c r="E31" s="5"/>
      <c r="F31" s="5"/>
      <c r="G31" s="5"/>
      <c r="H31" s="5"/>
      <c r="I31" s="5"/>
      <c r="J31" s="5"/>
      <c r="K31" s="5"/>
      <c r="L31" s="5"/>
      <c r="M31" s="5"/>
      <c r="N31" s="5"/>
      <c r="O31" s="5"/>
    </row>
    <row r="32" spans="1:16" s="10" customFormat="1" ht="30" customHeight="1" x14ac:dyDescent="0.25">
      <c r="A32" s="57"/>
      <c r="B32" s="5"/>
      <c r="C32" s="5"/>
      <c r="D32" s="5"/>
      <c r="E32" s="5"/>
      <c r="F32" s="5"/>
      <c r="G32" s="5"/>
      <c r="H32" s="5"/>
      <c r="I32" s="5"/>
      <c r="J32" s="5"/>
      <c r="K32" s="5"/>
      <c r="L32" s="5"/>
      <c r="M32" s="5"/>
      <c r="N32" s="5"/>
      <c r="O32" s="5"/>
    </row>
    <row r="33" spans="1:15" s="10" customFormat="1" ht="30" customHeight="1" x14ac:dyDescent="0.25">
      <c r="A33" s="57"/>
      <c r="B33" s="5"/>
      <c r="C33" s="5"/>
      <c r="D33" s="5"/>
      <c r="E33" s="5"/>
      <c r="F33" s="5"/>
      <c r="G33" s="5"/>
      <c r="H33" s="5"/>
      <c r="I33" s="5"/>
      <c r="J33" s="5"/>
      <c r="K33" s="5"/>
      <c r="L33" s="5"/>
      <c r="M33" s="5"/>
      <c r="N33" s="5"/>
      <c r="O33" s="5"/>
    </row>
    <row r="34" spans="1:15" s="10" customFormat="1" ht="30" customHeight="1" x14ac:dyDescent="0.25">
      <c r="A34" s="57"/>
      <c r="B34" s="5"/>
      <c r="C34" s="5"/>
      <c r="D34" s="5"/>
      <c r="E34" s="5"/>
      <c r="F34" s="5"/>
      <c r="G34" s="5"/>
      <c r="H34" s="5"/>
      <c r="I34" s="5"/>
      <c r="J34" s="5"/>
      <c r="K34" s="5"/>
      <c r="L34" s="5"/>
      <c r="M34" s="5"/>
      <c r="N34" s="5"/>
      <c r="O34" s="5"/>
    </row>
    <row r="35" spans="1:15" s="5" customFormat="1" ht="30" customHeight="1" x14ac:dyDescent="0.25">
      <c r="A35" s="54"/>
      <c r="B35" s="1"/>
      <c r="C35" s="1"/>
      <c r="D35" s="1"/>
      <c r="E35" s="1"/>
      <c r="F35" s="1"/>
      <c r="G35" s="1"/>
      <c r="H35" s="1"/>
      <c r="I35" s="1"/>
      <c r="J35" s="1"/>
      <c r="K35" s="1"/>
      <c r="L35" s="1"/>
      <c r="M35" s="1"/>
      <c r="N35" s="1"/>
      <c r="O35" s="1"/>
    </row>
    <row r="36" spans="1:15" s="5" customFormat="1" ht="30" customHeight="1" x14ac:dyDescent="0.25">
      <c r="A36" s="54"/>
      <c r="B36" s="1"/>
      <c r="C36" s="1"/>
      <c r="D36" s="1"/>
      <c r="E36" s="1"/>
      <c r="F36" s="1"/>
      <c r="G36" s="1"/>
      <c r="H36" s="1"/>
      <c r="I36" s="1"/>
      <c r="J36" s="1"/>
      <c r="K36" s="1"/>
      <c r="L36" s="1"/>
      <c r="M36" s="1"/>
      <c r="N36" s="1"/>
      <c r="O36" s="1"/>
    </row>
    <row r="37" spans="1:15" s="5" customFormat="1" ht="30" customHeight="1" x14ac:dyDescent="0.25">
      <c r="A37" s="54"/>
      <c r="B37" s="1"/>
      <c r="C37" s="1"/>
      <c r="D37" s="1"/>
      <c r="E37" s="1"/>
      <c r="F37" s="1"/>
      <c r="G37" s="1"/>
      <c r="H37" s="1"/>
      <c r="I37" s="1"/>
      <c r="J37" s="1"/>
      <c r="K37" s="1"/>
      <c r="L37" s="1"/>
      <c r="M37" s="1"/>
      <c r="N37" s="1"/>
      <c r="O37" s="1"/>
    </row>
    <row r="38" spans="1:15" s="5" customFormat="1" ht="30" customHeight="1" x14ac:dyDescent="0.25">
      <c r="A38" s="54"/>
      <c r="B38" s="1"/>
      <c r="C38" s="1"/>
      <c r="D38" s="1"/>
      <c r="E38" s="1"/>
      <c r="F38" s="1"/>
      <c r="G38" s="1"/>
      <c r="H38" s="1"/>
      <c r="I38" s="1"/>
      <c r="J38" s="1"/>
      <c r="K38" s="1"/>
      <c r="L38" s="1"/>
      <c r="M38" s="1"/>
      <c r="N38" s="1"/>
      <c r="O38" s="1"/>
    </row>
    <row r="39" spans="1:15" s="5" customFormat="1" ht="30" customHeight="1" x14ac:dyDescent="0.25">
      <c r="A39" s="54"/>
      <c r="B39" s="1"/>
      <c r="C39" s="1"/>
      <c r="D39" s="1"/>
      <c r="E39" s="1"/>
      <c r="F39" s="1"/>
      <c r="G39" s="1"/>
      <c r="H39" s="1"/>
      <c r="I39" s="1"/>
      <c r="J39" s="1"/>
      <c r="K39" s="1"/>
      <c r="L39" s="1"/>
      <c r="M39" s="1"/>
      <c r="N39" s="1"/>
      <c r="O39" s="1"/>
    </row>
    <row r="40" spans="1:15" s="5" customFormat="1" ht="30" customHeight="1" x14ac:dyDescent="0.25">
      <c r="A40" s="54"/>
      <c r="B40" s="1"/>
      <c r="C40" s="1"/>
      <c r="D40" s="1"/>
      <c r="E40" s="1"/>
      <c r="F40" s="1"/>
      <c r="G40" s="1"/>
      <c r="H40" s="1"/>
      <c r="I40" s="1"/>
      <c r="J40" s="1"/>
      <c r="K40" s="1"/>
      <c r="L40" s="1"/>
      <c r="M40" s="1"/>
      <c r="N40" s="1"/>
      <c r="O40" s="1"/>
    </row>
    <row r="41" spans="1:15" s="5" customFormat="1" ht="30" customHeight="1" x14ac:dyDescent="0.25">
      <c r="A41" s="54"/>
      <c r="B41" s="1"/>
      <c r="C41" s="1"/>
      <c r="D41" s="1"/>
      <c r="E41" s="1"/>
      <c r="F41" s="1"/>
      <c r="G41" s="1"/>
      <c r="H41" s="1"/>
      <c r="I41" s="1"/>
      <c r="J41" s="1"/>
      <c r="K41" s="1"/>
      <c r="L41" s="1"/>
      <c r="M41" s="1"/>
      <c r="N41" s="1"/>
      <c r="O41" s="1"/>
    </row>
    <row r="42" spans="1:15" s="5" customFormat="1" ht="30" customHeight="1" x14ac:dyDescent="0.25">
      <c r="A42" s="54"/>
      <c r="B42" s="1"/>
      <c r="C42" s="1"/>
      <c r="D42" s="1"/>
      <c r="E42" s="1"/>
      <c r="F42" s="1"/>
      <c r="G42" s="1"/>
      <c r="H42" s="1"/>
      <c r="I42" s="1"/>
      <c r="J42" s="1"/>
      <c r="K42" s="1"/>
      <c r="L42" s="1"/>
      <c r="M42" s="1"/>
      <c r="N42" s="1"/>
      <c r="O42" s="1"/>
    </row>
  </sheetData>
  <mergeCells count="1">
    <mergeCell ref="C2:O2"/>
  </mergeCells>
  <dataValidations count="10">
    <dataValidation allowBlank="1" showInputMessage="1" showErrorMessage="1" prompt="Il foglio di lavoro contiene un modello per calcolare spese totali e reddito netto. Il titolo del foglio di lavoro è nella cella a destra. Altre istruzioni su come usare questo foglio di lavoro sono nelle celle della colonna. Freccia giù per iniziare." sqref="A1" xr:uid="{AFDA39E9-E354-4951-9D54-6E147D6E6ABA}"/>
    <dataValidation allowBlank="1" showInputMessage="1" showErrorMessage="1" prompt="Il nome dell'azienda si trova nella cella a destra e la data nella cella C2. L'istruzione successiva si trova nella cella A4._x000a_" sqref="A2" xr:uid="{30F3524C-8C8F-4A04-956C-ABEE96C0F09C}"/>
    <dataValidation allowBlank="1" showInputMessage="1" showErrorMessage="1" prompt="Immettere i dettagli nella tabella Ricavi di esempio a partire dalla cella a destra per calcolare le vendite nette, i costi dei beni venduti e il profitto lordo. L'istruzione successiva si trova nella cella A10." sqref="A4" xr:uid="{9CEF18A6-A50C-47F8-BB89-B4230498CFA0}"/>
    <dataValidation allowBlank="1" showInputMessage="1" showErrorMessage="1" prompt="L'etichetta Costo dei beni venduti si trova nella cella a destra. Il costo dei beni venduti per ogni mese e da inizio anno viene calcolato automaticamente nelle celle da C10 a O10." sqref="A10" xr:uid="{AC61DC88-DA9E-49DA-ABB4-14E2B2BA9467}"/>
    <dataValidation allowBlank="1" showInputMessage="1" showErrorMessage="1" prompt="L'etichetta Profitto lordo si trova nella cella a destra. Il profitto lordo per ogni mese e da inizio anno viene calcolato automaticamente nelle celle da C11 a O11. L'istruzione successiva si trova nella cella A13." sqref="A11" xr:uid="{658B3E67-9E36-4CC0-9B24-2324DFA2386A}"/>
    <dataValidation allowBlank="1" showInputMessage="1" showErrorMessage="1" prompt="Immettere i dettagli nella tabella Spese di esempio a partire dalla cella a destra per calcolare le spese totali, il reddito prima delle imposte e le spese delle imposte sul reddito. L'istruzione successiva si trova nella cella A20." sqref="A13" xr:uid="{7269D659-6E31-4B16-804F-6FEEA79E677A}"/>
    <dataValidation allowBlank="1" showInputMessage="1" showErrorMessage="1" prompt="L'etichetta Tasse prima delle imposte è nella cella a destra. Il reddito prima delle imposte per ogni mese e da inizio anno viene calcolato automaticamente nelle celle da C20 a O20." sqref="A20" xr:uid="{C592E5A1-9AEF-4FDE-B4FB-EFE86460BB2E}"/>
    <dataValidation allowBlank="1" showInputMessage="1" showErrorMessage="1" prompt="L'etichetta Spese per le imposte sul reddito si trova nella cella a destra. Le spese per le imposte sul reddito per ogni mese e da inizio anno vengono calcolate automaticamente nelle celle da C21 a O21. L'istruzione successiva si trova nella cella A23." sqref="A21" xr:uid="{A4B0449C-BF41-4E2B-9C72-DD41D89F6F55}"/>
    <dataValidation allowBlank="1" showInputMessage="1" showErrorMessage="1" prompt="L'etichetta Reddito netto si trova nella cella a destra. Il reddito netto per ogni mese e da inizio anno viene calcolato automaticamente nelle celle da C23 a O23." sqref="A23" xr:uid="{347B1107-ACF9-4994-AACE-F4D3C11F4916}"/>
    <dataValidation allowBlank="1" showInputMessage="1" showErrorMessage="1" prompt="L'etichetta Reddito netto si trova nella cella a destra. Il reddito netto per ogni mese e da inizio anno viene calcolato automaticamente nelle celle da C25 a O25._x000a_" sqref="A24" xr:uid="{280BDB46-1A88-4680-B591-21263FE950DD}"/>
  </dataValidations>
  <pageMargins left="0.7" right="0.7" top="0.75" bottom="0.75" header="0.3" footer="0.3"/>
  <pageSetup paperSize="9" scale="55" orientation="landscape" horizontalDpi="1200" verticalDpi="1200" r:id="rId1"/>
  <tableParts count="2">
    <tablePart r:id="rId2"/>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J41"/>
  <sheetViews>
    <sheetView zoomScaleNormal="100" workbookViewId="0"/>
  </sheetViews>
  <sheetFormatPr defaultColWidth="9.140625" defaultRowHeight="30" customHeight="1" x14ac:dyDescent="0.25"/>
  <cols>
    <col min="1" max="1" width="2.7109375" style="58" customWidth="1"/>
    <col min="2" max="2" width="42.28515625" style="1" customWidth="1"/>
    <col min="3" max="14" width="14.7109375" style="1" customWidth="1"/>
    <col min="15" max="15" width="14.7109375" style="39" customWidth="1"/>
    <col min="16" max="16" width="2.140625" style="1" customWidth="1"/>
    <col min="17" max="62" width="8.85546875" style="28" customWidth="1"/>
    <col min="63" max="80" width="8.85546875" style="1" customWidth="1"/>
    <col min="81" max="16384" width="9.140625" style="1"/>
  </cols>
  <sheetData>
    <row r="1" spans="1:62" s="20" customFormat="1" ht="20.100000000000001" customHeight="1" x14ac:dyDescent="0.25">
      <c r="A1" s="53"/>
      <c r="B1" s="49" t="s">
        <v>15</v>
      </c>
      <c r="C1" s="50"/>
      <c r="D1" s="50"/>
      <c r="E1" s="50"/>
      <c r="F1" s="50"/>
      <c r="G1" s="50"/>
      <c r="H1" s="50"/>
      <c r="I1" s="50"/>
      <c r="J1" s="50"/>
      <c r="K1" s="50"/>
      <c r="L1" s="50"/>
      <c r="M1" s="50"/>
      <c r="N1" s="50"/>
      <c r="O1" s="51"/>
      <c r="P1" s="19"/>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s="21" customFormat="1" ht="19.899999999999999" customHeight="1" x14ac:dyDescent="0.25">
      <c r="A2" s="53"/>
      <c r="B2" s="16" t="str">
        <f>'Modello di costi di avvio'!B2</f>
        <v>La tua caffetteria</v>
      </c>
      <c r="C2" s="92">
        <f ca="1">TODAY()</f>
        <v>44578</v>
      </c>
      <c r="D2" s="93"/>
      <c r="E2" s="93"/>
      <c r="F2" s="93"/>
      <c r="G2" s="93"/>
      <c r="H2" s="93"/>
      <c r="I2" s="93"/>
      <c r="J2" s="93"/>
      <c r="K2" s="93"/>
      <c r="L2" s="93"/>
      <c r="M2" s="93"/>
      <c r="N2" s="93"/>
      <c r="O2" s="94"/>
      <c r="P2" s="17"/>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s="5" customFormat="1" ht="9" customHeight="1" x14ac:dyDescent="0.25">
      <c r="A3" s="54"/>
      <c r="B3" s="115"/>
      <c r="C3" s="116"/>
      <c r="D3" s="116"/>
      <c r="E3" s="116"/>
      <c r="F3" s="116"/>
      <c r="G3" s="116"/>
      <c r="H3" s="116"/>
      <c r="I3" s="116"/>
      <c r="J3" s="116"/>
      <c r="K3" s="116"/>
      <c r="L3" s="116"/>
      <c r="M3" s="116"/>
      <c r="N3" s="116"/>
      <c r="O3" s="117"/>
      <c r="P3" s="3"/>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row>
    <row r="4" spans="1:62" s="21" customFormat="1" ht="19.899999999999999" customHeight="1" thickBot="1" x14ac:dyDescent="0.3">
      <c r="A4" s="53"/>
      <c r="B4" s="68" t="s">
        <v>28</v>
      </c>
      <c r="C4" s="72" t="s">
        <v>46</v>
      </c>
      <c r="D4" s="72" t="s">
        <v>47</v>
      </c>
      <c r="E4" s="72" t="s">
        <v>48</v>
      </c>
      <c r="F4" s="72" t="s">
        <v>49</v>
      </c>
      <c r="G4" s="72" t="s">
        <v>50</v>
      </c>
      <c r="H4" s="72" t="s">
        <v>51</v>
      </c>
      <c r="I4" s="72" t="s">
        <v>52</v>
      </c>
      <c r="J4" s="72" t="s">
        <v>53</v>
      </c>
      <c r="K4" s="72" t="s">
        <v>54</v>
      </c>
      <c r="L4" s="72" t="s">
        <v>55</v>
      </c>
      <c r="M4" s="72" t="s">
        <v>56</v>
      </c>
      <c r="N4" s="72" t="s">
        <v>57</v>
      </c>
      <c r="O4" s="73" t="s">
        <v>58</v>
      </c>
      <c r="P4" s="17"/>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s="22" customFormat="1" ht="16.149999999999999" customHeight="1" thickTop="1" x14ac:dyDescent="0.25">
      <c r="A5" s="55"/>
      <c r="B5" s="71" t="s">
        <v>29</v>
      </c>
      <c r="C5" s="104">
        <v>5000</v>
      </c>
      <c r="D5" s="104">
        <v>13000</v>
      </c>
      <c r="E5" s="104">
        <v>16000</v>
      </c>
      <c r="F5" s="104">
        <v>7000</v>
      </c>
      <c r="G5" s="104">
        <v>14500</v>
      </c>
      <c r="H5" s="104">
        <v>16400</v>
      </c>
      <c r="I5" s="104">
        <v>22500</v>
      </c>
      <c r="J5" s="104">
        <v>23125</v>
      </c>
      <c r="K5" s="104">
        <v>24549</v>
      </c>
      <c r="L5" s="104">
        <v>22000</v>
      </c>
      <c r="M5" s="104">
        <v>25000</v>
      </c>
      <c r="N5" s="104">
        <v>27349</v>
      </c>
      <c r="O5" s="105">
        <f>SUM(C5:N5)</f>
        <v>216423</v>
      </c>
      <c r="P5" s="18"/>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row>
    <row r="6" spans="1:62" s="22" customFormat="1" ht="16.149999999999999" customHeight="1" x14ac:dyDescent="0.25">
      <c r="A6" s="55"/>
      <c r="B6" s="35" t="s">
        <v>30</v>
      </c>
      <c r="C6" s="106">
        <v>0</v>
      </c>
      <c r="D6" s="106">
        <v>-350</v>
      </c>
      <c r="E6" s="106">
        <v>0</v>
      </c>
      <c r="F6" s="106">
        <v>-206</v>
      </c>
      <c r="G6" s="106">
        <v>-234</v>
      </c>
      <c r="H6" s="106">
        <v>0</v>
      </c>
      <c r="I6" s="106">
        <v>0</v>
      </c>
      <c r="J6" s="106">
        <v>-280</v>
      </c>
      <c r="K6" s="106">
        <v>-1200</v>
      </c>
      <c r="L6" s="106">
        <v>-1600</v>
      </c>
      <c r="M6" s="106">
        <v>0</v>
      </c>
      <c r="N6" s="106">
        <v>-2400</v>
      </c>
      <c r="O6" s="107">
        <f t="shared" ref="O6:O11" si="0">SUM(C6:N6)</f>
        <v>-6270</v>
      </c>
      <c r="P6" s="18"/>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row>
    <row r="7" spans="1:62" s="22" customFormat="1" ht="16.149999999999999" customHeight="1" x14ac:dyDescent="0.25">
      <c r="A7" s="55"/>
      <c r="B7" s="35" t="s">
        <v>31</v>
      </c>
      <c r="C7" s="106">
        <v>0</v>
      </c>
      <c r="D7" s="106">
        <v>0</v>
      </c>
      <c r="E7" s="106">
        <v>0</v>
      </c>
      <c r="F7" s="106">
        <v>0</v>
      </c>
      <c r="G7" s="106">
        <v>0</v>
      </c>
      <c r="H7" s="106">
        <v>250</v>
      </c>
      <c r="I7" s="106">
        <v>350</v>
      </c>
      <c r="J7" s="106">
        <v>100</v>
      </c>
      <c r="K7" s="106">
        <v>0</v>
      </c>
      <c r="L7" s="106">
        <v>0</v>
      </c>
      <c r="M7" s="106">
        <v>1245</v>
      </c>
      <c r="N7" s="106">
        <v>1360</v>
      </c>
      <c r="O7" s="107">
        <f t="shared" si="0"/>
        <v>3305</v>
      </c>
      <c r="P7" s="18"/>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row>
    <row r="8" spans="1:62" s="22" customFormat="1" ht="16.149999999999999" customHeight="1" x14ac:dyDescent="0.25">
      <c r="A8" s="55"/>
      <c r="B8" s="35" t="s">
        <v>32</v>
      </c>
      <c r="C8" s="106">
        <v>0</v>
      </c>
      <c r="D8" s="106">
        <v>0</v>
      </c>
      <c r="E8" s="106">
        <v>0</v>
      </c>
      <c r="F8" s="106">
        <v>0</v>
      </c>
      <c r="G8" s="106">
        <v>0</v>
      </c>
      <c r="H8" s="106">
        <v>0</v>
      </c>
      <c r="I8" s="106">
        <v>0</v>
      </c>
      <c r="J8" s="106">
        <v>1500</v>
      </c>
      <c r="K8" s="106">
        <v>0</v>
      </c>
      <c r="L8" s="106">
        <v>0</v>
      </c>
      <c r="M8" s="106">
        <v>0</v>
      </c>
      <c r="N8" s="106">
        <v>0</v>
      </c>
      <c r="O8" s="107">
        <f t="shared" si="0"/>
        <v>1500</v>
      </c>
      <c r="P8" s="18"/>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row>
    <row r="9" spans="1:62" s="31" customFormat="1" ht="16.149999999999999" customHeight="1" x14ac:dyDescent="0.25">
      <c r="A9" s="56"/>
      <c r="B9" s="34" t="s">
        <v>33</v>
      </c>
      <c r="C9" s="108">
        <f>SUBTOTAL(109,RedditoEffettivo[GEN])</f>
        <v>5000</v>
      </c>
      <c r="D9" s="108">
        <f>SUBTOTAL(109,RedditoEffettivo[FEB])</f>
        <v>12650</v>
      </c>
      <c r="E9" s="108">
        <f>SUBTOTAL(109,RedditoEffettivo[MAR])</f>
        <v>16000</v>
      </c>
      <c r="F9" s="108">
        <f>SUBTOTAL(109,RedditoEffettivo[APR])</f>
        <v>6794</v>
      </c>
      <c r="G9" s="108">
        <f>SUBTOTAL(109,RedditoEffettivo[MAG])</f>
        <v>14266</v>
      </c>
      <c r="H9" s="108">
        <f>SUBTOTAL(109,RedditoEffettivo[GIU])</f>
        <v>16650</v>
      </c>
      <c r="I9" s="108">
        <f>SUBTOTAL(109,RedditoEffettivo[LUG])</f>
        <v>22850</v>
      </c>
      <c r="J9" s="108">
        <f>SUBTOTAL(109,RedditoEffettivo[AGO])</f>
        <v>24445</v>
      </c>
      <c r="K9" s="108">
        <f>SUBTOTAL(109,RedditoEffettivo[SET])</f>
        <v>23349</v>
      </c>
      <c r="L9" s="108">
        <f>SUBTOTAL(109,RedditoEffettivo[OTT])</f>
        <v>20400</v>
      </c>
      <c r="M9" s="108">
        <f>SUBTOTAL(109,RedditoEffettivo[NOV])</f>
        <v>26245</v>
      </c>
      <c r="N9" s="108">
        <f>SUBTOTAL(109,RedditoEffettivo[DIC])</f>
        <v>26309</v>
      </c>
      <c r="O9" s="125">
        <f>SUM(RedditoEffettivo[[#Totals],[GEN]:[DIC]])</f>
        <v>214958</v>
      </c>
      <c r="P9" s="32"/>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row>
    <row r="10" spans="1:62" s="31" customFormat="1" ht="16.149999999999999" customHeight="1" x14ac:dyDescent="0.25">
      <c r="A10" s="56"/>
      <c r="B10" s="52" t="s">
        <v>34</v>
      </c>
      <c r="C10" s="110">
        <f t="shared" ref="C10:N10" si="1">C5*0.4</f>
        <v>2000</v>
      </c>
      <c r="D10" s="110">
        <f t="shared" si="1"/>
        <v>5200</v>
      </c>
      <c r="E10" s="110">
        <f t="shared" si="1"/>
        <v>6400</v>
      </c>
      <c r="F10" s="110">
        <f t="shared" si="1"/>
        <v>2800</v>
      </c>
      <c r="G10" s="110">
        <f t="shared" si="1"/>
        <v>5800</v>
      </c>
      <c r="H10" s="110">
        <f t="shared" si="1"/>
        <v>6560</v>
      </c>
      <c r="I10" s="110">
        <f t="shared" si="1"/>
        <v>9000</v>
      </c>
      <c r="J10" s="110">
        <f t="shared" si="1"/>
        <v>9250</v>
      </c>
      <c r="K10" s="110">
        <f t="shared" si="1"/>
        <v>9819.6</v>
      </c>
      <c r="L10" s="110">
        <f t="shared" si="1"/>
        <v>8800</v>
      </c>
      <c r="M10" s="110">
        <f t="shared" si="1"/>
        <v>10000</v>
      </c>
      <c r="N10" s="110">
        <f t="shared" si="1"/>
        <v>10939.6</v>
      </c>
      <c r="O10" s="111">
        <f t="shared" si="0"/>
        <v>86569.200000000012</v>
      </c>
      <c r="P10" s="32"/>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62" s="5" customFormat="1" ht="16.350000000000001" customHeight="1" x14ac:dyDescent="0.25">
      <c r="A11" s="54"/>
      <c r="B11" s="52" t="s">
        <v>35</v>
      </c>
      <c r="C11" s="110">
        <f>IFERROR(RedditoEffettivo[[#Totals],[GEN]]-C10,"")</f>
        <v>3000</v>
      </c>
      <c r="D11" s="110">
        <f>IFERROR(RedditoEffettivo[[#Totals],[FEB]]-D10,"")</f>
        <v>7450</v>
      </c>
      <c r="E11" s="110">
        <f>IFERROR(RedditoEffettivo[[#Totals],[MAR]]-E10,"")</f>
        <v>9600</v>
      </c>
      <c r="F11" s="110">
        <f>IFERROR(RedditoEffettivo[[#Totals],[APR]]-F10,"")</f>
        <v>3994</v>
      </c>
      <c r="G11" s="110">
        <f>IFERROR(RedditoEffettivo[[#Totals],[MAG]]-G10,"")</f>
        <v>8466</v>
      </c>
      <c r="H11" s="110">
        <f>IFERROR(RedditoEffettivo[[#Totals],[GIU]]-H10,"")</f>
        <v>10090</v>
      </c>
      <c r="I11" s="110">
        <f>IFERROR(RedditoEffettivo[[#Totals],[LUG]]-I10,"")</f>
        <v>13850</v>
      </c>
      <c r="J11" s="110">
        <f>IFERROR(RedditoEffettivo[[#Totals],[AGO]]-J10,"")</f>
        <v>15195</v>
      </c>
      <c r="K11" s="110">
        <f>IFERROR(RedditoEffettivo[[#Totals],[SET]]-K10,"")</f>
        <v>13529.4</v>
      </c>
      <c r="L11" s="110">
        <f>IFERROR(RedditoEffettivo[[#Totals],[OTT]]-L10,"")</f>
        <v>11600</v>
      </c>
      <c r="M11" s="110">
        <f>IFERROR(RedditoEffettivo[[#Totals],[NOV]]-M10,"")</f>
        <v>16245</v>
      </c>
      <c r="N11" s="110">
        <f>IFERROR(RedditoEffettivo[[#Totals],[DIC]]-N10,"")</f>
        <v>15369.4</v>
      </c>
      <c r="O11" s="111">
        <f t="shared" si="0"/>
        <v>128388.79999999999</v>
      </c>
      <c r="P11" s="3"/>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row>
    <row r="12" spans="1:62" s="21" customFormat="1" ht="9" customHeight="1" x14ac:dyDescent="0.25">
      <c r="A12" s="53"/>
      <c r="B12" s="118"/>
      <c r="C12" s="99"/>
      <c r="D12" s="99"/>
      <c r="E12" s="99"/>
      <c r="F12" s="99"/>
      <c r="G12" s="99"/>
      <c r="H12" s="99"/>
      <c r="I12" s="99"/>
      <c r="J12" s="99"/>
      <c r="K12" s="99"/>
      <c r="L12" s="99"/>
      <c r="M12" s="99"/>
      <c r="N12" s="99"/>
      <c r="O12" s="100"/>
      <c r="P12" s="17"/>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s="5" customFormat="1" ht="20.100000000000001" customHeight="1" thickBot="1" x14ac:dyDescent="0.3">
      <c r="A13" s="54"/>
      <c r="B13" s="68" t="s">
        <v>36</v>
      </c>
      <c r="C13" s="72" t="s">
        <v>46</v>
      </c>
      <c r="D13" s="72" t="s">
        <v>47</v>
      </c>
      <c r="E13" s="72" t="s">
        <v>48</v>
      </c>
      <c r="F13" s="72" t="s">
        <v>49</v>
      </c>
      <c r="G13" s="72" t="s">
        <v>50</v>
      </c>
      <c r="H13" s="72" t="s">
        <v>51</v>
      </c>
      <c r="I13" s="72" t="s">
        <v>52</v>
      </c>
      <c r="J13" s="72" t="s">
        <v>53</v>
      </c>
      <c r="K13" s="72" t="s">
        <v>54</v>
      </c>
      <c r="L13" s="72" t="s">
        <v>55</v>
      </c>
      <c r="M13" s="72" t="s">
        <v>56</v>
      </c>
      <c r="N13" s="72" t="s">
        <v>57</v>
      </c>
      <c r="O13" s="73" t="s">
        <v>59</v>
      </c>
      <c r="P13" s="3"/>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row>
    <row r="14" spans="1:62" s="22" customFormat="1" ht="16.149999999999999" customHeight="1" thickTop="1" x14ac:dyDescent="0.25">
      <c r="A14" s="55"/>
      <c r="B14" s="71" t="s">
        <v>37</v>
      </c>
      <c r="C14" s="104">
        <v>2500</v>
      </c>
      <c r="D14" s="104">
        <v>2500</v>
      </c>
      <c r="E14" s="104">
        <v>3500</v>
      </c>
      <c r="F14" s="104">
        <v>5000</v>
      </c>
      <c r="G14" s="104">
        <v>5000</v>
      </c>
      <c r="H14" s="104">
        <v>5000</v>
      </c>
      <c r="I14" s="104">
        <v>8000</v>
      </c>
      <c r="J14" s="104">
        <v>9000</v>
      </c>
      <c r="K14" s="104">
        <v>9000</v>
      </c>
      <c r="L14" s="104">
        <v>9000</v>
      </c>
      <c r="M14" s="104">
        <v>9000</v>
      </c>
      <c r="N14" s="104">
        <v>9000</v>
      </c>
      <c r="O14" s="105">
        <f>SUM(C14:N14)</f>
        <v>76500</v>
      </c>
      <c r="P14" s="18"/>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row>
    <row r="15" spans="1:62" s="22" customFormat="1" ht="16.149999999999999" customHeight="1" x14ac:dyDescent="0.25">
      <c r="A15" s="55"/>
      <c r="B15" s="35" t="s">
        <v>38</v>
      </c>
      <c r="C15" s="106">
        <v>400</v>
      </c>
      <c r="D15" s="106">
        <v>450</v>
      </c>
      <c r="E15" s="106">
        <v>450</v>
      </c>
      <c r="F15" s="106">
        <v>450</v>
      </c>
      <c r="G15" s="106">
        <v>900</v>
      </c>
      <c r="H15" s="106">
        <v>900</v>
      </c>
      <c r="I15" s="106">
        <v>900</v>
      </c>
      <c r="J15" s="106">
        <v>900</v>
      </c>
      <c r="K15" s="106">
        <v>900</v>
      </c>
      <c r="L15" s="106">
        <v>900</v>
      </c>
      <c r="M15" s="106">
        <v>1200</v>
      </c>
      <c r="N15" s="106">
        <v>1200</v>
      </c>
      <c r="O15" s="107">
        <f t="shared" ref="O15:O17" si="2">SUM(C15:N15)</f>
        <v>9550</v>
      </c>
      <c r="P15" s="18"/>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row>
    <row r="16" spans="1:62" s="22" customFormat="1" ht="16.149999999999999" customHeight="1" x14ac:dyDescent="0.25">
      <c r="A16" s="55"/>
      <c r="B16" s="35" t="s">
        <v>39</v>
      </c>
      <c r="C16" s="106">
        <v>250</v>
      </c>
      <c r="D16" s="106">
        <v>650</v>
      </c>
      <c r="E16" s="106">
        <v>800</v>
      </c>
      <c r="F16" s="106">
        <v>350</v>
      </c>
      <c r="G16" s="106">
        <v>725</v>
      </c>
      <c r="H16" s="106">
        <v>820</v>
      </c>
      <c r="I16" s="106">
        <v>1125</v>
      </c>
      <c r="J16" s="106">
        <v>1156.25</v>
      </c>
      <c r="K16" s="106">
        <v>1227.45</v>
      </c>
      <c r="L16" s="106">
        <v>1100</v>
      </c>
      <c r="M16" s="106">
        <v>1250</v>
      </c>
      <c r="N16" s="106">
        <v>1367.45</v>
      </c>
      <c r="O16" s="107">
        <f t="shared" si="2"/>
        <v>10821.150000000001</v>
      </c>
      <c r="P16" s="18"/>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row>
    <row r="17" spans="1:62" s="22" customFormat="1" ht="16.149999999999999" customHeight="1" x14ac:dyDescent="0.25">
      <c r="A17" s="55"/>
      <c r="B17" s="35" t="s">
        <v>40</v>
      </c>
      <c r="C17" s="106">
        <v>1250</v>
      </c>
      <c r="D17" s="106">
        <v>1250</v>
      </c>
      <c r="E17" s="106">
        <v>1250</v>
      </c>
      <c r="F17" s="106">
        <v>1250</v>
      </c>
      <c r="G17" s="106">
        <v>1250</v>
      </c>
      <c r="H17" s="106">
        <v>1250</v>
      </c>
      <c r="I17" s="106">
        <v>1250</v>
      </c>
      <c r="J17" s="106">
        <v>1250</v>
      </c>
      <c r="K17" s="106">
        <v>1250</v>
      </c>
      <c r="L17" s="106">
        <v>1250</v>
      </c>
      <c r="M17" s="106">
        <v>1250</v>
      </c>
      <c r="N17" s="106">
        <v>1250</v>
      </c>
      <c r="O17" s="107">
        <f t="shared" si="2"/>
        <v>15000</v>
      </c>
      <c r="P17" s="18"/>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row>
    <row r="18" spans="1:62" s="22" customFormat="1" ht="16.149999999999999" customHeight="1" x14ac:dyDescent="0.25">
      <c r="A18" s="55"/>
      <c r="B18" s="34" t="s">
        <v>42</v>
      </c>
      <c r="C18" s="112">
        <f t="shared" ref="C18:N18" si="3">IF(SUM(C14:C17)=0,"",SUM(C14:C17))</f>
        <v>4400</v>
      </c>
      <c r="D18" s="112">
        <f t="shared" si="3"/>
        <v>4850</v>
      </c>
      <c r="E18" s="112">
        <f t="shared" si="3"/>
        <v>6000</v>
      </c>
      <c r="F18" s="112">
        <f t="shared" si="3"/>
        <v>7050</v>
      </c>
      <c r="G18" s="112">
        <f t="shared" si="3"/>
        <v>7875</v>
      </c>
      <c r="H18" s="112">
        <f t="shared" si="3"/>
        <v>7970</v>
      </c>
      <c r="I18" s="112">
        <f t="shared" si="3"/>
        <v>11275</v>
      </c>
      <c r="J18" s="112">
        <f t="shared" si="3"/>
        <v>12306.25</v>
      </c>
      <c r="K18" s="112">
        <f t="shared" si="3"/>
        <v>12377.45</v>
      </c>
      <c r="L18" s="112">
        <f t="shared" si="3"/>
        <v>12250</v>
      </c>
      <c r="M18" s="112">
        <f t="shared" si="3"/>
        <v>12700</v>
      </c>
      <c r="N18" s="112">
        <f t="shared" si="3"/>
        <v>12817.45</v>
      </c>
      <c r="O18" s="109">
        <f>SUM(SpeseEffettive[[#Totals],[GEN]:[DIC]])</f>
        <v>111871.15</v>
      </c>
      <c r="P18" s="18"/>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row>
    <row r="19" spans="1:62" s="22" customFormat="1" ht="16.149999999999999" customHeight="1" x14ac:dyDescent="0.25">
      <c r="A19" s="55"/>
      <c r="B19" s="52" t="s">
        <v>43</v>
      </c>
      <c r="C19" s="110">
        <f>IFERROR('Esempio P&amp;L'!$C$11-SpeseEffettive[[#Totals],[GEN]],"")</f>
        <v>-1400</v>
      </c>
      <c r="D19" s="110">
        <f>IFERROR('Esempio P&amp;L'!$D$11-SpeseEffettive[[#Totals],[FEB]],"")</f>
        <v>2600</v>
      </c>
      <c r="E19" s="110">
        <f>IFERROR('Esempio P&amp;L'!$E$11-SpeseEffettive[[#Totals],[MAR]],"")</f>
        <v>3600</v>
      </c>
      <c r="F19" s="110">
        <f>IFERROR('Esempio P&amp;L'!$F$11-SpeseEffettive[[#Totals],[APR]],"")</f>
        <v>-3056</v>
      </c>
      <c r="G19" s="110">
        <f>IFERROR('Esempio P&amp;L'!$G$11-SpeseEffettive[[#Totals],[MAG]],"")</f>
        <v>591</v>
      </c>
      <c r="H19" s="110">
        <f>IFERROR('Esempio P&amp;L'!$H$11-SpeseEffettive[[#Totals],[GIU]],"")</f>
        <v>2120</v>
      </c>
      <c r="I19" s="110">
        <f>IFERROR('Esempio P&amp;L'!$I$11-SpeseEffettive[[#Totals],[LUG]],"")</f>
        <v>2575</v>
      </c>
      <c r="J19" s="110">
        <f>IFERROR('Esempio P&amp;L'!$J$11-SpeseEffettive[[#Totals],[AGO]],"")</f>
        <v>2888.75</v>
      </c>
      <c r="K19" s="110">
        <f>IFERROR('Esempio P&amp;L'!$K$11-SpeseEffettive[[#Totals],[SET]],"")</f>
        <v>1151.9499999999989</v>
      </c>
      <c r="L19" s="110">
        <f>IFERROR('Esempio P&amp;L'!$L$11-SpeseEffettive[[#Totals],[OTT]],"")</f>
        <v>-650</v>
      </c>
      <c r="M19" s="110">
        <f>IFERROR('Esempio P&amp;L'!$M$11-SpeseEffettive[[#Totals],[NOV]],"")</f>
        <v>3545</v>
      </c>
      <c r="N19" s="110">
        <f>IFERROR('Esempio P&amp;L'!$N$11-SpeseEffettive[[#Totals],[DIC]],"")</f>
        <v>2551.9499999999989</v>
      </c>
      <c r="O19" s="111">
        <f>SUM(C19:N19)</f>
        <v>16517.649999999998</v>
      </c>
      <c r="P19" s="18"/>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row>
    <row r="20" spans="1:62" s="22" customFormat="1" ht="16.149999999999999" customHeight="1" x14ac:dyDescent="0.25">
      <c r="A20" s="55"/>
      <c r="B20" s="52" t="s">
        <v>44</v>
      </c>
      <c r="C20" s="110">
        <f t="shared" ref="C20:D20" si="4">C19*0.15</f>
        <v>-210</v>
      </c>
      <c r="D20" s="110">
        <f t="shared" si="4"/>
        <v>390</v>
      </c>
      <c r="E20" s="110">
        <f t="shared" ref="E20" si="5">E19*0.15</f>
        <v>540</v>
      </c>
      <c r="F20" s="110">
        <f t="shared" ref="F20" si="6">F19*0.15</f>
        <v>-458.4</v>
      </c>
      <c r="G20" s="110">
        <f t="shared" ref="G20" si="7">G19*0.15</f>
        <v>88.649999999999991</v>
      </c>
      <c r="H20" s="110">
        <f t="shared" ref="H20" si="8">H19*0.15</f>
        <v>318</v>
      </c>
      <c r="I20" s="110">
        <f t="shared" ref="I20" si="9">I19*0.15</f>
        <v>386.25</v>
      </c>
      <c r="J20" s="110">
        <f t="shared" ref="J20" si="10">J19*0.15</f>
        <v>433.3125</v>
      </c>
      <c r="K20" s="110">
        <f t="shared" ref="K20" si="11">K19*0.15</f>
        <v>172.79249999999982</v>
      </c>
      <c r="L20" s="110">
        <f t="shared" ref="L20" si="12">L19*0.15</f>
        <v>-97.5</v>
      </c>
      <c r="M20" s="110">
        <f t="shared" ref="M20" si="13">M19*0.15</f>
        <v>531.75</v>
      </c>
      <c r="N20" s="110">
        <f t="shared" ref="N20" si="14">N19*0.15</f>
        <v>382.79249999999985</v>
      </c>
      <c r="O20" s="111">
        <f>SUM('Esempio P&amp;L'!$C$20:$N$20)</f>
        <v>2477.6474999999996</v>
      </c>
      <c r="P20" s="18"/>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row>
    <row r="21" spans="1:62" s="22" customFormat="1" ht="9" customHeight="1" x14ac:dyDescent="0.25">
      <c r="A21" s="55"/>
      <c r="B21" s="119"/>
      <c r="C21" s="120"/>
      <c r="D21" s="120"/>
      <c r="E21" s="120"/>
      <c r="F21" s="120"/>
      <c r="G21" s="120"/>
      <c r="H21" s="120"/>
      <c r="I21" s="120"/>
      <c r="J21" s="120"/>
      <c r="K21" s="120"/>
      <c r="L21" s="120"/>
      <c r="M21" s="120"/>
      <c r="N21" s="120"/>
      <c r="O21" s="121"/>
      <c r="P21" s="18"/>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row>
    <row r="22" spans="1:62" s="22" customFormat="1" ht="16.149999999999999" customHeight="1" x14ac:dyDescent="0.25">
      <c r="A22" s="55"/>
      <c r="B22" s="13" t="s">
        <v>45</v>
      </c>
      <c r="C22" s="113">
        <f>IFERROR(C19-'Esempio P&amp;L'!$C$20," ")</f>
        <v>-1190</v>
      </c>
      <c r="D22" s="113">
        <f>IFERROR(D19-'Esempio P&amp;L'!$D$20," ")</f>
        <v>2210</v>
      </c>
      <c r="E22" s="113">
        <f>IFERROR(E19-'Esempio P&amp;L'!$E$20,"")</f>
        <v>3060</v>
      </c>
      <c r="F22" s="113">
        <f>IFERROR(F19-'Esempio P&amp;L'!$F$20,"")</f>
        <v>-2597.6</v>
      </c>
      <c r="G22" s="113">
        <f>IFERROR(G19-'Esempio P&amp;L'!$G$20,"")</f>
        <v>502.35</v>
      </c>
      <c r="H22" s="113">
        <f>IFERROR(H19-'Esempio P&amp;L'!$H$20,"")</f>
        <v>1802</v>
      </c>
      <c r="I22" s="113">
        <f>IFERROR(I19-'Esempio P&amp;L'!$I$20,"")</f>
        <v>2188.75</v>
      </c>
      <c r="J22" s="113">
        <f>IFERROR(J19-'Esempio P&amp;L'!$J$20,"")</f>
        <v>2455.4375</v>
      </c>
      <c r="K22" s="113">
        <f>IFERROR(K19-'Esempio P&amp;L'!$K$20,"")</f>
        <v>979.15749999999912</v>
      </c>
      <c r="L22" s="113">
        <f>IFERROR(L19-'Esempio P&amp;L'!$L$20,"")</f>
        <v>-552.5</v>
      </c>
      <c r="M22" s="113">
        <f>IFERROR(M19-'Esempio P&amp;L'!$M$20,"")</f>
        <v>3013.25</v>
      </c>
      <c r="N22" s="113">
        <f>IFERROR(N19-'Esempio P&amp;L'!$N$20,"")</f>
        <v>2169.1574999999989</v>
      </c>
      <c r="O22" s="114">
        <f>IFERROR(O19-'Esempio P&amp;L'!$O$20,"")</f>
        <v>14040.002499999999</v>
      </c>
      <c r="P22" s="18"/>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row>
    <row r="23" spans="1:62" s="22" customFormat="1" ht="9" customHeight="1" x14ac:dyDescent="0.25">
      <c r="A23" s="55"/>
      <c r="B23" s="122"/>
      <c r="C23" s="123"/>
      <c r="D23" s="123"/>
      <c r="E23" s="123"/>
      <c r="F23" s="123"/>
      <c r="G23" s="123"/>
      <c r="H23" s="123"/>
      <c r="I23" s="123"/>
      <c r="J23" s="123"/>
      <c r="K23" s="123"/>
      <c r="L23" s="123"/>
      <c r="M23" s="123"/>
      <c r="N23" s="123"/>
      <c r="O23" s="124"/>
      <c r="P23" s="18"/>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row>
    <row r="24" spans="1:62" s="22" customFormat="1" ht="9" customHeight="1" x14ac:dyDescent="0.25">
      <c r="A24" s="55"/>
      <c r="B24" s="11"/>
      <c r="C24" s="8"/>
      <c r="D24" s="8"/>
      <c r="E24" s="8"/>
      <c r="F24" s="8"/>
      <c r="G24" s="8"/>
      <c r="H24" s="8"/>
      <c r="I24" s="8"/>
      <c r="J24" s="8"/>
      <c r="K24" s="8"/>
      <c r="L24" s="8"/>
      <c r="M24" s="8"/>
      <c r="N24" s="8"/>
      <c r="O24" s="36"/>
      <c r="P24" s="18"/>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row>
    <row r="25" spans="1:62" s="22" customFormat="1" ht="30" customHeight="1" x14ac:dyDescent="0.25">
      <c r="A25" s="55"/>
      <c r="B25" s="9"/>
      <c r="C25" s="10"/>
      <c r="D25" s="10"/>
      <c r="E25" s="10"/>
      <c r="F25" s="10"/>
      <c r="G25" s="10"/>
      <c r="H25" s="10"/>
      <c r="I25" s="10"/>
      <c r="J25" s="10"/>
      <c r="K25" s="10"/>
      <c r="L25" s="10"/>
      <c r="M25" s="10"/>
      <c r="N25" s="10"/>
      <c r="O25" s="37"/>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row>
    <row r="26" spans="1:62" s="31" customFormat="1" ht="30" customHeight="1" x14ac:dyDescent="0.25">
      <c r="A26" s="56"/>
      <c r="B26" s="10"/>
      <c r="C26" s="10"/>
      <c r="D26" s="10"/>
      <c r="E26" s="10"/>
      <c r="F26" s="10"/>
      <c r="G26" s="10"/>
      <c r="H26" s="10"/>
      <c r="I26" s="10"/>
      <c r="J26" s="10"/>
      <c r="K26" s="10"/>
      <c r="L26" s="10"/>
      <c r="M26" s="10"/>
      <c r="N26" s="10"/>
      <c r="O26" s="37"/>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row>
    <row r="27" spans="1:62" s="31" customFormat="1" ht="30" customHeight="1" x14ac:dyDescent="0.25">
      <c r="A27" s="56"/>
      <c r="B27" s="5"/>
      <c r="C27" s="5"/>
      <c r="D27" s="5"/>
      <c r="E27" s="5"/>
      <c r="F27" s="5"/>
      <c r="G27" s="5"/>
      <c r="H27" s="5"/>
      <c r="I27" s="5"/>
      <c r="J27" s="5"/>
      <c r="K27" s="5"/>
      <c r="L27" s="5"/>
      <c r="M27" s="5"/>
      <c r="N27" s="5"/>
      <c r="O27" s="38"/>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row>
    <row r="28" spans="1:62" s="31" customFormat="1" ht="30" customHeight="1" x14ac:dyDescent="0.25">
      <c r="A28" s="56"/>
      <c r="B28" s="5"/>
      <c r="C28" s="5"/>
      <c r="D28" s="5"/>
      <c r="E28" s="5"/>
      <c r="F28" s="5"/>
      <c r="G28" s="5"/>
      <c r="H28" s="5"/>
      <c r="I28" s="5"/>
      <c r="J28" s="5"/>
      <c r="K28" s="5"/>
      <c r="L28" s="5"/>
      <c r="M28" s="5"/>
      <c r="N28" s="5"/>
      <c r="O28" s="38"/>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row>
    <row r="29" spans="1:62" s="21" customFormat="1" ht="30" customHeight="1" x14ac:dyDescent="0.25">
      <c r="A29" s="53"/>
      <c r="B29" s="5"/>
      <c r="C29" s="5"/>
      <c r="D29" s="5"/>
      <c r="E29" s="5"/>
      <c r="F29" s="5"/>
      <c r="G29" s="5"/>
      <c r="H29" s="5"/>
      <c r="I29" s="5"/>
      <c r="J29" s="5"/>
      <c r="K29" s="5"/>
      <c r="L29" s="5"/>
      <c r="M29" s="5"/>
      <c r="N29" s="5"/>
      <c r="O29" s="38"/>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s="5" customFormat="1" ht="30" customHeight="1" x14ac:dyDescent="0.25">
      <c r="A30" s="54"/>
      <c r="O30" s="38"/>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row>
    <row r="31" spans="1:62" s="10" customFormat="1" ht="30" customHeight="1" x14ac:dyDescent="0.25">
      <c r="A31" s="8"/>
    </row>
    <row r="32" spans="1:62" s="10" customFormat="1" ht="30" customHeight="1" x14ac:dyDescent="0.25">
      <c r="A32" s="57"/>
      <c r="B32" s="5"/>
      <c r="C32" s="5"/>
      <c r="D32" s="5"/>
      <c r="E32" s="5"/>
      <c r="F32" s="5"/>
      <c r="G32" s="5"/>
      <c r="H32" s="5"/>
      <c r="I32" s="5"/>
      <c r="J32" s="5"/>
      <c r="K32" s="5"/>
      <c r="L32" s="5"/>
      <c r="M32" s="5"/>
      <c r="N32" s="5"/>
      <c r="O32" s="38"/>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row>
    <row r="33" spans="1:62" s="10" customFormat="1" ht="30" customHeight="1" x14ac:dyDescent="0.25">
      <c r="A33" s="57"/>
      <c r="B33" s="5"/>
      <c r="C33" s="5"/>
      <c r="D33" s="5"/>
      <c r="E33" s="5"/>
      <c r="F33" s="5"/>
      <c r="G33" s="5"/>
      <c r="H33" s="5"/>
      <c r="I33" s="5"/>
      <c r="J33" s="5"/>
      <c r="K33" s="5"/>
      <c r="L33" s="5"/>
      <c r="M33" s="5"/>
      <c r="N33" s="5"/>
      <c r="O33" s="38"/>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row>
    <row r="34" spans="1:62" s="5" customFormat="1" ht="30" customHeight="1" x14ac:dyDescent="0.25">
      <c r="A34" s="54"/>
      <c r="O34" s="38"/>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row>
    <row r="35" spans="1:62" s="5" customFormat="1" ht="30" customHeight="1" x14ac:dyDescent="0.25">
      <c r="A35" s="54"/>
      <c r="B35" s="1"/>
      <c r="C35" s="1"/>
      <c r="D35" s="1"/>
      <c r="E35" s="1"/>
      <c r="F35" s="1"/>
      <c r="G35" s="1"/>
      <c r="H35" s="1"/>
      <c r="I35" s="1"/>
      <c r="J35" s="1"/>
      <c r="K35" s="1"/>
      <c r="L35" s="1"/>
      <c r="M35" s="1"/>
      <c r="N35" s="1"/>
      <c r="O35" s="39"/>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62" s="5" customFormat="1" ht="30" customHeight="1" x14ac:dyDescent="0.25">
      <c r="A36" s="54"/>
      <c r="B36" s="1"/>
      <c r="C36" s="1"/>
      <c r="D36" s="1"/>
      <c r="E36" s="1"/>
      <c r="F36" s="1"/>
      <c r="G36" s="1"/>
      <c r="H36" s="1"/>
      <c r="I36" s="1"/>
      <c r="J36" s="1"/>
      <c r="K36" s="1"/>
      <c r="L36" s="1"/>
      <c r="M36" s="1"/>
      <c r="N36" s="1"/>
      <c r="O36" s="39"/>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row>
    <row r="37" spans="1:62" s="5" customFormat="1" ht="30" customHeight="1" x14ac:dyDescent="0.25">
      <c r="A37" s="54"/>
      <c r="B37" s="1"/>
      <c r="C37" s="1"/>
      <c r="D37" s="1"/>
      <c r="E37" s="1"/>
      <c r="F37" s="1"/>
      <c r="G37" s="1"/>
      <c r="H37" s="1"/>
      <c r="I37" s="1"/>
      <c r="J37" s="1"/>
      <c r="K37" s="1"/>
      <c r="L37" s="1"/>
      <c r="M37" s="1"/>
      <c r="N37" s="1"/>
      <c r="O37" s="39"/>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row>
    <row r="38" spans="1:62" s="5" customFormat="1" ht="30" customHeight="1" x14ac:dyDescent="0.25">
      <c r="A38" s="54"/>
      <c r="B38" s="1"/>
      <c r="C38" s="1"/>
      <c r="D38" s="1"/>
      <c r="E38" s="1"/>
      <c r="F38" s="1"/>
      <c r="G38" s="1"/>
      <c r="H38" s="1"/>
      <c r="I38" s="1"/>
      <c r="J38" s="1"/>
      <c r="K38" s="1"/>
      <c r="L38" s="1"/>
      <c r="M38" s="1"/>
      <c r="N38" s="1"/>
      <c r="O38" s="39"/>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row>
    <row r="39" spans="1:62" s="5" customFormat="1" ht="30" customHeight="1" x14ac:dyDescent="0.25">
      <c r="A39" s="54"/>
      <c r="B39" s="1"/>
      <c r="C39" s="1"/>
      <c r="D39" s="1"/>
      <c r="E39" s="1"/>
      <c r="F39" s="1"/>
      <c r="G39" s="1"/>
      <c r="H39" s="1"/>
      <c r="I39" s="1"/>
      <c r="J39" s="1"/>
      <c r="K39" s="1"/>
      <c r="L39" s="1"/>
      <c r="M39" s="1"/>
      <c r="N39" s="1"/>
      <c r="O39" s="39"/>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row>
    <row r="40" spans="1:62" s="5" customFormat="1" ht="30" customHeight="1" x14ac:dyDescent="0.25">
      <c r="A40" s="54"/>
      <c r="B40" s="1"/>
      <c r="C40" s="1"/>
      <c r="D40" s="1"/>
      <c r="E40" s="1"/>
      <c r="F40" s="1"/>
      <c r="G40" s="1"/>
      <c r="H40" s="1"/>
      <c r="I40" s="1"/>
      <c r="J40" s="1"/>
      <c r="K40" s="1"/>
      <c r="L40" s="1"/>
      <c r="M40" s="1"/>
      <c r="N40" s="1"/>
      <c r="O40" s="39"/>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row>
    <row r="41" spans="1:62" s="5" customFormat="1" ht="30" customHeight="1" x14ac:dyDescent="0.25">
      <c r="A41" s="54"/>
      <c r="B41" s="1"/>
      <c r="C41" s="1"/>
      <c r="D41" s="1"/>
      <c r="E41" s="1"/>
      <c r="F41" s="1"/>
      <c r="G41" s="1"/>
      <c r="H41" s="1"/>
      <c r="I41" s="1"/>
      <c r="J41" s="1"/>
      <c r="K41" s="1"/>
      <c r="L41" s="1"/>
      <c r="M41" s="1"/>
      <c r="N41" s="1"/>
      <c r="O41" s="39"/>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row>
  </sheetData>
  <mergeCells count="1">
    <mergeCell ref="C2:O2"/>
  </mergeCells>
  <dataValidations count="9">
    <dataValidation allowBlank="1" showInputMessage="1" showErrorMessage="1" prompt="Il foglio di lavoro contiene dati di esempio nel modello foglio di lavoro precedente. Il titolo del foglio di lavoro è nella cella a destra. Altre istruzioni su come usare questo foglio di lavoro sono nelle celle della colonna. Freccia giù per iniziare." sqref="A1" xr:uid="{162A05B4-D434-4523-A32E-89142E0E48E0}"/>
    <dataValidation allowBlank="1" showInputMessage="1" showErrorMessage="1" prompt="Il nome dell'azienda si trova nella cella a destra e la data nella cella C2. L'istruzione successiva si trova nella cella A4." sqref="A2" xr:uid="{94167547-5DB7-4F4D-B841-A9F8E3F2BD61}"/>
    <dataValidation allowBlank="1" showInputMessage="1" showErrorMessage="1" prompt="Gli elementi ricavi con valori per ogni mese si trovano nella tabella Ricavi effettivi a partire dalla cella a destra. Le vendite nette per ogni mese e da inizio anno vengono calcolate automaticamente. L'istruzione successiva si trova nella cella A10." sqref="A4" xr:uid="{94614BC0-8381-4A10-B867-6F616CA97517}"/>
    <dataValidation allowBlank="1" showInputMessage="1" showErrorMessage="1" prompt="L'etichetta Costo dei beni venduti si trova nella cella a destra. Il costo dei beni venduti per ogni mese e da inizio anno viene calcolato automaticamente nelle celle da C10 a O10._x000a_" sqref="A10" xr:uid="{70AF2478-4722-4796-9A04-1D1F1C3BF255}"/>
    <dataValidation allowBlank="1" showInputMessage="1" showErrorMessage="1" prompt="L'etichetta Profitto lordo si trova nella cella a destra. Il profitto lordo per ogni mese e da inizio anno viene calcolato automaticamente nelle celle da C11 a O11. L'istruzione successiva si trova nella cella A13." sqref="A11" xr:uid="{3CAED503-E580-4DF6-9921-BE731AF508B9}"/>
    <dataValidation allowBlank="1" showInputMessage="1" showErrorMessage="1" prompt="Gli elementi spese con valori per ogni mese si trovano nella tabella Spese effettive a partire dalla cella a destra. I valori da inizio anno e totale spese vengono calcolati automaticamente. L'istruzione successiva si trova nella cella A19." sqref="A13" xr:uid="{DDC18B32-629A-483D-945A-47EB7284A100}"/>
    <dataValidation allowBlank="1" showInputMessage="1" showErrorMessage="1" prompt="L'etichetta Reddito prima delle imposte è nella cella a destra. Il reddito prima delle imposte per ogni mese e da inizio anno viene calcolato automaticamente nelle celle da C19 a O19." sqref="A19" xr:uid="{1A776958-CAAF-48A9-973D-3194E8AC25DA}"/>
    <dataValidation allowBlank="1" showInputMessage="1" showErrorMessage="1" prompt="L'etichetta Spesa per le imposte sul reddito si trova nella cella a destra. Le spese per le imposte sul reddito per ogni mese e da inizio anno vengono calcolate automaticamente nelle celle da C20 a O20. L'istruzione successiva si trova nella cella A22." sqref="A20" xr:uid="{20EF5B10-B70E-4292-B95C-D12B0C753CCD}"/>
    <dataValidation allowBlank="1" showInputMessage="1" showErrorMessage="1" prompt="L'etichetta Reddito netto si trova nella cella a destra. Il reddito netto per ogni mese e da inizio anno viene calcolato automaticamente nelle celle da C22 a O22." sqref="A22" xr:uid="{F2A182E9-2625-46D5-9172-7D82AFF3E6B6}"/>
  </dataValidations>
  <pageMargins left="0.7" right="0.7" top="0.75" bottom="0.75" header="0.3" footer="0.3"/>
  <pageSetup paperSize="9" scale="55" orientation="landscape" horizontalDpi="1200" verticalDpi="1200" r:id="rId1"/>
  <tableParts count="2">
    <tablePart r:id="rId2"/>
    <tablePart r:id="rId3"/>
  </tableParts>
</worksheet>
</file>

<file path=docProps/app.xml><?xml version="1.0" encoding="utf-8"?>
<ap:Properties xmlns:vt="http://schemas.openxmlformats.org/officeDocument/2006/docPropsVTypes" xmlns:ap="http://schemas.openxmlformats.org/officeDocument/2006/extended-properties">
  <ap:Template>TM16400880</ap:Template>
  <ap:DocSecurity>0</ap:DocSecurity>
  <ap:ScaleCrop>false</ap:ScaleCrop>
  <ap:HeadingPairs>
    <vt:vector baseType="variant" size="4">
      <vt:variant>
        <vt:lpstr>Fogli di lavoro</vt:lpstr>
      </vt:variant>
      <vt:variant>
        <vt:i4>6</vt:i4>
      </vt:variant>
      <vt:variant>
        <vt:lpstr>Intervalli denominati</vt:lpstr>
      </vt:variant>
      <vt:variant>
        <vt:i4>6</vt:i4>
      </vt:variant>
    </vt:vector>
  </ap:HeadingPairs>
  <ap:TitlesOfParts>
    <vt:vector baseType="lpstr" size="12">
      <vt:lpstr>Inizio</vt:lpstr>
      <vt:lpstr>Panoramica</vt:lpstr>
      <vt:lpstr>Modello di costi di avvio</vt:lpstr>
      <vt:lpstr>Esempio di costi di avvio</vt:lpstr>
      <vt:lpstr>Modello P&amp;L</vt:lpstr>
      <vt:lpstr>Esempio P&amp;L</vt:lpstr>
      <vt:lpstr>'Esempio di costi di avvio'!Area_stampa</vt:lpstr>
      <vt:lpstr>'Esempio P&amp;L'!Area_stampa</vt:lpstr>
      <vt:lpstr>Inizio!Area_stampa</vt:lpstr>
      <vt:lpstr>'Modello di costi di avvio'!Area_stampa</vt:lpstr>
      <vt:lpstr>'Modello P&amp;L'!Area_stampa</vt:lpstr>
      <vt:lpstr>Panoramica!Area_stampa</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2021-12-29T23:15:02Z</dcterms:created>
  <dcterms:modified xsi:type="dcterms:W3CDTF">2022-01-17T09:15:27Z</dcterms:modified>
  <cp:category/>
  <cp:contentStatus/>
</cp:coreProperties>
</file>