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ms-excel.template.macroEnabled.main+xml"/>
  <Override PartName="/customXml/item1.xml" ContentType="application/xml"/>
  <Override PartName="/customXml/itemProps11.xml" ContentType="application/vnd.openxmlformats-officedocument.customXmlProperties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sharedStrings.xml" ContentType="application/vnd.openxmlformats-officedocument.spreadsheetml.sharedStrings+xml"/>
  <Override PartName="/xl/vbaProject.bin" ContentType="application/vnd.ms-office.vbaProject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 codeName="{BE29D0E0-9168-2E07-DD8B-471087BCB2CD}"/>
  <workbookPr filterPrivacy="1" codeName="ThisWorkbook"/>
  <xr:revisionPtr revIDLastSave="0" documentId="13_ncr:1_{EF5169AF-8B10-493C-892F-D4D8B498B566}" xr6:coauthVersionLast="45" xr6:coauthVersionMax="45" xr10:uidLastSave="{00000000-0000-0000-0000-000000000000}"/>
  <bookViews>
    <workbookView xWindow="-120" yWindow="-120" windowWidth="27120" windowHeight="16215" xr2:uid="{00000000-000D-0000-FFFF-FFFF00000000}"/>
  </bookViews>
  <sheets>
    <sheet name="Rapporto trimestrale vendite" sheetId="1" r:id="rId1"/>
    <sheet name="calcoli" sheetId="2" state="hidden" r:id="rId2"/>
  </sheets>
  <externalReferences>
    <externalReference r:id="rId3"/>
  </externalReferences>
  <definedNames>
    <definedName name="Altro">calcoli!$E$16:$I$16</definedName>
    <definedName name="IncludiAltro">'Rapporto trimestrale vendite'!$K$4</definedName>
    <definedName name="m">'Rapporto trimestrale vendite'!$K$2</definedName>
    <definedName name="_xlnm.Print_Area" localSheetId="0">'[1]Quarterly Sales Report'!$A$1:$H$63</definedName>
    <definedName name="SottotitoloGrafico">calcoli!$B$22</definedName>
    <definedName name="TopN">calcoli!$E$4:INDEX(calcoli!$E$4:$I$14,COUNT(calcoli!$D$4:$D$14)+1,5)</definedName>
    <definedName name="Totale">calcoli!$E$18:$I$18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3" i="2"/>
  <c r="C12" i="2"/>
  <c r="C11" i="2"/>
  <c r="C10" i="2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C9" i="2"/>
  <c r="C8" i="2"/>
  <c r="C7" i="2"/>
  <c r="C6" i="2"/>
  <c r="C5" i="2"/>
  <c r="D5" i="2"/>
  <c r="G5" i="2"/>
  <c r="D6" i="2"/>
  <c r="G6" i="2"/>
  <c r="D7" i="2"/>
  <c r="G7" i="2"/>
  <c r="D8" i="2"/>
  <c r="G8" i="2"/>
  <c r="D9" i="2"/>
  <c r="G9" i="2"/>
  <c r="D10" i="2"/>
  <c r="G10" i="2"/>
  <c r="D11" i="2"/>
  <c r="G11" i="2"/>
  <c r="D12" i="2"/>
  <c r="G12" i="2"/>
  <c r="D13" i="2"/>
  <c r="G13" i="2"/>
  <c r="D14" i="2"/>
  <c r="G14" i="2"/>
  <c r="G16" i="2"/>
  <c r="H5" i="2"/>
  <c r="H6" i="2"/>
  <c r="H7" i="2"/>
  <c r="H8" i="2"/>
  <c r="H9" i="2"/>
  <c r="H10" i="2"/>
  <c r="H11" i="2"/>
  <c r="H12" i="2"/>
  <c r="H13" i="2"/>
  <c r="H14" i="2"/>
  <c r="H16" i="2"/>
  <c r="I5" i="2"/>
  <c r="I6" i="2"/>
  <c r="I7" i="2"/>
  <c r="I8" i="2"/>
  <c r="I9" i="2"/>
  <c r="I10" i="2"/>
  <c r="I11" i="2"/>
  <c r="I12" i="2"/>
  <c r="I13" i="2"/>
  <c r="I14" i="2"/>
  <c r="I16" i="2"/>
  <c r="J5" i="2"/>
  <c r="J6" i="2"/>
  <c r="J7" i="2"/>
  <c r="J8" i="2"/>
  <c r="J9" i="2"/>
  <c r="J10" i="2"/>
  <c r="J11" i="2"/>
  <c r="J12" i="2"/>
  <c r="J13" i="2"/>
  <c r="J14" i="2"/>
  <c r="J16" i="2"/>
  <c r="G18" i="2"/>
  <c r="H18" i="2"/>
  <c r="I18" i="2"/>
  <c r="J18" i="2"/>
  <c r="F18" i="2"/>
  <c r="F6" i="2"/>
  <c r="F7" i="2"/>
  <c r="F8" i="2"/>
  <c r="F9" i="2"/>
  <c r="F10" i="2"/>
  <c r="F11" i="2"/>
  <c r="F12" i="2"/>
  <c r="F13" i="2"/>
  <c r="F14" i="2"/>
  <c r="F5" i="2"/>
  <c r="E6" i="2"/>
  <c r="E7" i="2"/>
  <c r="E8" i="2"/>
  <c r="E9" i="2"/>
  <c r="E10" i="2"/>
  <c r="E11" i="2"/>
  <c r="E12" i="2"/>
  <c r="E13" i="2"/>
  <c r="E14" i="2"/>
  <c r="E5" i="2"/>
  <c r="F16" i="2"/>
  <c r="B22" i="2"/>
  <c r="B16" i="2"/>
  <c r="E15" i="2"/>
</calcChain>
</file>

<file path=xl/sharedStrings.xml><?xml version="1.0" encoding="utf-8"?>
<sst xmlns="http://schemas.openxmlformats.org/spreadsheetml/2006/main" count="50" uniqueCount="44">
  <si>
    <t>Prodotto</t>
  </si>
  <si>
    <t>Telaio</t>
  </si>
  <si>
    <t>Freni a disco anteriori</t>
  </si>
  <si>
    <t>Freni a pinza anteriori</t>
  </si>
  <si>
    <t>Freni a disco posteriori</t>
  </si>
  <si>
    <t>Freni a pinza posteriori</t>
  </si>
  <si>
    <t>Selle</t>
  </si>
  <si>
    <t>Forcelle</t>
  </si>
  <si>
    <t>Cavi freni</t>
  </si>
  <si>
    <t>Cavi cambio</t>
  </si>
  <si>
    <t>Ruote dentate posteriori</t>
  </si>
  <si>
    <t>Ruote dentate anteriori</t>
  </si>
  <si>
    <t>Manubri</t>
  </si>
  <si>
    <t>Leve del freno</t>
  </si>
  <si>
    <t>Reggisella</t>
  </si>
  <si>
    <t>Supporto manubrio</t>
  </si>
  <si>
    <t>Bisaccia</t>
  </si>
  <si>
    <t>Raggi</t>
  </si>
  <si>
    <t>Cerchioni</t>
  </si>
  <si>
    <t>Gomme</t>
  </si>
  <si>
    <t>Morse</t>
  </si>
  <si>
    <t>Nastro morse</t>
  </si>
  <si>
    <t>Parafanghi</t>
  </si>
  <si>
    <t>Catene</t>
  </si>
  <si>
    <t>Derailer</t>
  </si>
  <si>
    <t>Sistemi di blocco rapido</t>
  </si>
  <si>
    <t>Sistemi di blocco standard</t>
  </si>
  <si>
    <t>Pedali</t>
  </si>
  <si>
    <t>Paracatene</t>
  </si>
  <si>
    <t>Specchietti</t>
  </si>
  <si>
    <t>Totale</t>
  </si>
  <si>
    <t>Altro</t>
  </si>
  <si>
    <t>RAPPORTO VENDITE TRIMESTRALE</t>
  </si>
  <si>
    <t>MOSTRA ALTRI</t>
  </si>
  <si>
    <t>PRODOTTI</t>
  </si>
  <si>
    <t>PRODOTTO</t>
  </si>
  <si>
    <t>TRIMESTRE 1</t>
  </si>
  <si>
    <t>TRIMESTRE 2</t>
  </si>
  <si>
    <t>TRIMESTRE 3</t>
  </si>
  <si>
    <t>TRIMESTRE 4</t>
  </si>
  <si>
    <t>TOTALE</t>
  </si>
  <si>
    <t>MOSTRA TOP</t>
  </si>
  <si>
    <t>*** Questo foglio di lavoro deve restare nascosto ***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</si>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</sst>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€&quot;\ #,##0"/>
  </numFmts>
  <fonts count="8" x14ac:knownFonts="1">
    <font>
      <sz val="9"/>
      <color theme="3"/>
      <name val="Franklin Gothic Medium"/>
      <family val="2"/>
      <scheme val="minor"/>
    </font>
    <font>
      <sz val="9"/>
      <color theme="7"/>
      <name val="Franklin Gothic Medium"/>
      <family val="2"/>
      <scheme val="minor"/>
    </font>
    <font>
      <sz val="8"/>
      <color theme="7"/>
      <name val="Franklin Gothic Medium"/>
      <family val="2"/>
      <scheme val="minor"/>
    </font>
    <font>
      <sz val="9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33"/>
      <color theme="0"/>
      <name val="Franklin Gothic Medium"/>
      <family val="2"/>
      <scheme val="major"/>
    </font>
    <font>
      <sz val="9"/>
      <color theme="0"/>
      <name val="Franklin Gothic Medium"/>
      <family val="2"/>
      <scheme val="minor"/>
    </font>
    <font>
      <sz val="10.5"/>
      <color theme="3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</fills>
  <borders count="1">
    <border>
      <left/>
      <right/>
      <top/>
      <bottom/>
      <diagonal/>
    </border>
  </borders>
  <cellStyleXfs count="4">
    <xf numFmtId="3" fontId="0" fillId="0" borderId="0" applyFill="0" applyBorder="0" applyProtection="0">
      <alignment vertical="center"/>
    </xf>
    <xf numFmtId="3" fontId="1" fillId="0" borderId="0" applyProtection="0">
      <alignment horizontal="center" vertical="center"/>
    </xf>
    <xf numFmtId="3" fontId="2" fillId="0" borderId="0" applyNumberFormat="0" applyFont="0" applyFill="0" applyBorder="0" applyProtection="0">
      <alignment horizontal="right" vertical="center" indent="1"/>
    </xf>
    <xf numFmtId="0" fontId="5" fillId="3" borderId="0" applyNumberFormat="0" applyBorder="0" applyAlignment="0" applyProtection="0"/>
  </cellStyleXfs>
  <cellXfs count="14">
    <xf numFmtId="3" fontId="0" fillId="0" borderId="0" xfId="0">
      <alignment vertical="center"/>
    </xf>
    <xf numFmtId="3" fontId="0" fillId="2" borderId="0" xfId="0" applyFill="1">
      <alignment vertical="center"/>
    </xf>
    <xf numFmtId="3" fontId="3" fillId="0" borderId="0" xfId="1" applyFont="1" applyFill="1">
      <alignment horizontal="center" vertical="center"/>
    </xf>
    <xf numFmtId="164" fontId="0" fillId="0" borderId="0" xfId="0" applyNumberFormat="1">
      <alignment vertical="center"/>
    </xf>
    <xf numFmtId="3" fontId="0" fillId="0" borderId="0" xfId="0" applyFont="1" applyAlignment="1">
      <alignment horizontal="left" vertical="center" indent="1"/>
    </xf>
    <xf numFmtId="3" fontId="0" fillId="0" borderId="0" xfId="2" applyFont="1" applyAlignment="1">
      <alignment horizontal="right" vertical="center" indent="1"/>
    </xf>
    <xf numFmtId="3" fontId="4" fillId="2" borderId="0" xfId="0" applyFont="1" applyFill="1" applyAlignment="1">
      <alignment horizontal="right" vertical="center"/>
    </xf>
    <xf numFmtId="3" fontId="6" fillId="2" borderId="0" xfId="0" applyFont="1" applyFill="1" applyAlignment="1">
      <alignment horizontal="right" vertical="center"/>
    </xf>
    <xf numFmtId="3" fontId="4" fillId="2" borderId="0" xfId="0" applyFont="1" applyFill="1" applyAlignment="1">
      <alignment horizontal="left" vertical="center"/>
    </xf>
    <xf numFmtId="3" fontId="6" fillId="2" borderId="0" xfId="0" applyFont="1" applyFill="1">
      <alignment vertical="center"/>
    </xf>
    <xf numFmtId="3" fontId="0" fillId="0" borderId="0" xfId="0" applyFont="1" applyAlignment="1">
      <alignment horizontal="center" vertical="center"/>
    </xf>
    <xf numFmtId="3" fontId="7" fillId="0" borderId="0" xfId="0" applyFont="1">
      <alignment vertical="center"/>
    </xf>
    <xf numFmtId="165" fontId="0" fillId="0" borderId="0" xfId="0" applyNumberFormat="1">
      <alignment vertical="center"/>
    </xf>
    <xf numFmtId="3" fontId="5" fillId="2" borderId="0" xfId="3" applyNumberFormat="1" applyFill="1" applyAlignment="1">
      <alignment horizontal="left" vertical="top" indent="1"/>
    </xf>
  </cellXfs>
  <cellStyles count="4">
    <cellStyle name="Currency Custom" xfId="2" xr:uid="{00000000-0005-0000-0000-000000000000}"/>
    <cellStyle name="Input Custom" xfId="1" xr:uid="{00000000-0005-0000-0000-000001000000}"/>
    <cellStyle name="Normal" xfId="0" builtinId="0" customBuiltin="1"/>
    <cellStyle name="Title" xfId="3" builtinId="15" customBuiltin="1"/>
  </cellStyles>
  <dxfs count="9"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2"/>
        </patternFill>
      </fill>
    </dxf>
    <dxf>
      <font>
        <color theme="2"/>
      </font>
      <fill>
        <patternFill>
          <bgColor theme="3"/>
        </patternFill>
      </fill>
      <border>
        <vertical style="medium">
          <color theme="0"/>
        </vertical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</border>
    </dxf>
  </dxfs>
  <tableStyles count="1" defaultTableStyle="Quarterly Sales Report" defaultPivotStyle="PivotStyleLight16">
    <tableStyle name="Quarterly Sales Report" pivot="0" count="3" xr9:uid="{00000000-0011-0000-FFFF-FFFF00000000}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externalLink" Target="/xl/externalLinks/externalLink1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6" /><Relationship Type="http://schemas.microsoft.com/office/2006/relationships/vbaProject" Target="/xl/vbaProject.bin" Id="rId11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1.xml.rels>&#65279;<?xml version="1.0" encoding="utf-8"?><Relationships xmlns="http://schemas.openxmlformats.org/package/2006/relationships"><Relationship Type="http://schemas.openxmlformats.org/officeDocument/2006/relationships/chartUserShapes" Target="/xl/drawings/drawing2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36270591804167"/>
          <c:y val="0.18332931029976396"/>
          <c:w val="0.75617052273752128"/>
          <c:h val="0.5387182535329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calcoli!$E$5</c:f>
              <c:strCache>
                <c:ptCount val="1"/>
                <c:pt idx="0">
                  <c:v>Telaio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calcoli!$F$4:$I$4</c:f>
              <c:strCache>
                <c:ptCount val="4"/>
                <c:pt idx="0">
                  <c:v>TRIMESTRE 1</c:v>
                </c:pt>
                <c:pt idx="1">
                  <c:v>TRIMESTRE 2</c:v>
                </c:pt>
                <c:pt idx="2">
                  <c:v>TRIMESTRE 3</c:v>
                </c:pt>
                <c:pt idx="3">
                  <c:v>TRIMESTRE 4</c:v>
                </c:pt>
              </c:strCache>
            </c:strRef>
          </c:cat>
          <c:val>
            <c:numRef>
              <c:f>calcoli!$F$5:$I$5</c:f>
              <c:numCache>
                <c:formatCode>"€"\ #,##0</c:formatCode>
                <c:ptCount val="4"/>
                <c:pt idx="0">
                  <c:v>4000</c:v>
                </c:pt>
                <c:pt idx="1">
                  <c:v>4500</c:v>
                </c:pt>
                <c:pt idx="2">
                  <c:v>5000</c:v>
                </c:pt>
                <c:pt idx="3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5-4C34-90BC-27B3CA9F3276}"/>
            </c:ext>
          </c:extLst>
        </c:ser>
        <c:ser>
          <c:idx val="1"/>
          <c:order val="1"/>
          <c:tx>
            <c:strRef>
              <c:f>calcoli!$E$6</c:f>
              <c:strCache>
                <c:ptCount val="1"/>
                <c:pt idx="0">
                  <c:v>Bisaccia</c:v>
                </c:pt>
              </c:strCache>
            </c:strRef>
          </c:tx>
          <c:spPr>
            <a:solidFill>
              <a:srgbClr val="BA544D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08B54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calcoli!$F$4:$I$4</c:f>
              <c:strCache>
                <c:ptCount val="4"/>
                <c:pt idx="0">
                  <c:v>TRIMESTRE 1</c:v>
                </c:pt>
                <c:pt idx="1">
                  <c:v>TRIMESTRE 2</c:v>
                </c:pt>
                <c:pt idx="2">
                  <c:v>TRIMESTRE 3</c:v>
                </c:pt>
                <c:pt idx="3">
                  <c:v>TRIMESTRE 4</c:v>
                </c:pt>
              </c:strCache>
            </c:strRef>
          </c:cat>
          <c:val>
            <c:numRef>
              <c:f>calcoli!$F$6:$I$6</c:f>
              <c:numCache>
                <c:formatCode>"€"\ #,##0</c:formatCode>
                <c:ptCount val="4"/>
                <c:pt idx="0">
                  <c:v>2413</c:v>
                </c:pt>
                <c:pt idx="1">
                  <c:v>2051.0500000000002</c:v>
                </c:pt>
                <c:pt idx="2">
                  <c:v>4000</c:v>
                </c:pt>
                <c:pt idx="3">
                  <c:v>3016.25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5-4C34-90BC-27B3CA9F3276}"/>
            </c:ext>
          </c:extLst>
        </c:ser>
        <c:ser>
          <c:idx val="2"/>
          <c:order val="2"/>
          <c:tx>
            <c:strRef>
              <c:f>calcoli!$E$7</c:f>
              <c:strCache>
                <c:ptCount val="1"/>
                <c:pt idx="0">
                  <c:v>Manubri</c:v>
                </c:pt>
              </c:strCache>
            </c:strRef>
          </c:tx>
          <c:spPr>
            <a:solidFill>
              <a:srgbClr val="B08B54">
                <a:shade val="76000"/>
              </a:srgbClr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08B54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calcoli!$F$4:$I$4</c:f>
              <c:strCache>
                <c:ptCount val="4"/>
                <c:pt idx="0">
                  <c:v>TRIMESTRE 1</c:v>
                </c:pt>
                <c:pt idx="1">
                  <c:v>TRIMESTRE 2</c:v>
                </c:pt>
                <c:pt idx="2">
                  <c:v>TRIMESTRE 3</c:v>
                </c:pt>
                <c:pt idx="3">
                  <c:v>TRIMESTRE 4</c:v>
                </c:pt>
              </c:strCache>
            </c:strRef>
          </c:cat>
          <c:val>
            <c:numRef>
              <c:f>calcoli!$F$7:$I$7</c:f>
              <c:numCache>
                <c:formatCode>"€"\ #,##0</c:formatCode>
                <c:ptCount val="4"/>
                <c:pt idx="0">
                  <c:v>1895</c:v>
                </c:pt>
                <c:pt idx="1">
                  <c:v>1610.75</c:v>
                </c:pt>
                <c:pt idx="2">
                  <c:v>3445</c:v>
                </c:pt>
                <c:pt idx="3">
                  <c:v>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45-4C34-90BC-27B3CA9F3276}"/>
            </c:ext>
          </c:extLst>
        </c:ser>
        <c:ser>
          <c:idx val="3"/>
          <c:order val="3"/>
          <c:tx>
            <c:strRef>
              <c:f>calcoli!$E$8</c:f>
              <c:strCache>
                <c:ptCount val="1"/>
                <c:pt idx="0">
                  <c:v>Morse</c:v>
                </c:pt>
              </c:strCache>
            </c:strRef>
          </c:tx>
          <c:spPr>
            <a:solidFill>
              <a:srgbClr val="696A48">
                <a:shade val="76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calcoli!$F$4:$I$4</c:f>
              <c:strCache>
                <c:ptCount val="4"/>
                <c:pt idx="0">
                  <c:v>TRIMESTRE 1</c:v>
                </c:pt>
                <c:pt idx="1">
                  <c:v>TRIMESTRE 2</c:v>
                </c:pt>
                <c:pt idx="2">
                  <c:v>TRIMESTRE 3</c:v>
                </c:pt>
                <c:pt idx="3">
                  <c:v>TRIMESTRE 4</c:v>
                </c:pt>
              </c:strCache>
            </c:strRef>
          </c:cat>
          <c:val>
            <c:numRef>
              <c:f>calcoli!$F$8:$I$8</c:f>
              <c:numCache>
                <c:formatCode>"€"\ #,##0</c:formatCode>
                <c:ptCount val="4"/>
                <c:pt idx="0">
                  <c:v>2222</c:v>
                </c:pt>
                <c:pt idx="1">
                  <c:v>1888.7</c:v>
                </c:pt>
                <c:pt idx="2">
                  <c:v>2444.1999999999998</c:v>
                </c:pt>
                <c:pt idx="3">
                  <c:v>2777.5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45-4C34-90BC-27B3CA9F3276}"/>
            </c:ext>
          </c:extLst>
        </c:ser>
        <c:ser>
          <c:idx val="4"/>
          <c:order val="4"/>
          <c:tx>
            <c:strRef>
              <c:f>calcoli!$E$9</c:f>
              <c:strCache>
                <c:ptCount val="1"/>
                <c:pt idx="0">
                  <c:v>Nastro morse</c:v>
                </c:pt>
              </c:strCache>
            </c:strRef>
          </c:tx>
          <c:spPr>
            <a:solidFill>
              <a:srgbClr val="D19E38">
                <a:shade val="76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calcoli!$F$4:$I$4</c:f>
              <c:strCache>
                <c:ptCount val="4"/>
                <c:pt idx="0">
                  <c:v>TRIMESTRE 1</c:v>
                </c:pt>
                <c:pt idx="1">
                  <c:v>TRIMESTRE 2</c:v>
                </c:pt>
                <c:pt idx="2">
                  <c:v>TRIMESTRE 3</c:v>
                </c:pt>
                <c:pt idx="3">
                  <c:v>TRIMESTRE 4</c:v>
                </c:pt>
              </c:strCache>
            </c:strRef>
          </c:cat>
          <c:val>
            <c:numRef>
              <c:f>calcoli!$F$9:$I$9</c:f>
              <c:numCache>
                <c:formatCode>"€"\ #,##0</c:formatCode>
                <c:ptCount val="4"/>
                <c:pt idx="0">
                  <c:v>1550.4</c:v>
                </c:pt>
                <c:pt idx="1">
                  <c:v>1317.8400000000001</c:v>
                </c:pt>
                <c:pt idx="2">
                  <c:v>1705.44</c:v>
                </c:pt>
                <c:pt idx="3">
                  <c:v>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45-4C34-90BC-27B3CA9F3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82544"/>
        <c:axId val="206946968"/>
      </c:barChart>
      <c:lineChart>
        <c:grouping val="standard"/>
        <c:varyColors val="0"/>
        <c:ser>
          <c:idx val="5"/>
          <c:order val="5"/>
          <c:tx>
            <c:strRef>
              <c:f>calcoli!$E$18</c:f>
              <c:strCache>
                <c:ptCount val="1"/>
                <c:pt idx="0">
                  <c:v>TOTALE</c:v>
                </c:pt>
              </c:strCache>
            </c:strRef>
          </c:tx>
          <c:spPr>
            <a:ln>
              <a:solidFill>
                <a:srgbClr val="B08B54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3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45-4C34-90BC-27B3CA9F32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calcoli!$F$4:$I$4</c:f>
              <c:strCache>
                <c:ptCount val="4"/>
                <c:pt idx="0">
                  <c:v>TRIMESTRE 1</c:v>
                </c:pt>
                <c:pt idx="1">
                  <c:v>TRIMESTRE 2</c:v>
                </c:pt>
                <c:pt idx="2">
                  <c:v>TRIMESTRE 3</c:v>
                </c:pt>
                <c:pt idx="3">
                  <c:v>TRIMESTRE 4</c:v>
                </c:pt>
              </c:strCache>
            </c:strRef>
          </c:cat>
          <c:val>
            <c:numRef>
              <c:f>calcoli!$F$18:$I$18</c:f>
              <c:numCache>
                <c:formatCode>"€"\ #,##0</c:formatCode>
                <c:ptCount val="4"/>
                <c:pt idx="0">
                  <c:v>18613.400000000001</c:v>
                </c:pt>
                <c:pt idx="1">
                  <c:v>16921.39</c:v>
                </c:pt>
                <c:pt idx="2">
                  <c:v>23554.44</c:v>
                </c:pt>
                <c:pt idx="3">
                  <c:v>24231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45-4C34-90BC-27B3CA9F3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47736"/>
        <c:axId val="206947352"/>
      </c:lineChart>
      <c:catAx>
        <c:axId val="206882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1400" spc="30" baseline="0"/>
            </a:pPr>
            <a:endParaRPr lang="en-US"/>
          </a:p>
        </c:txPr>
        <c:crossAx val="206946968"/>
        <c:crosses val="autoZero"/>
        <c:auto val="1"/>
        <c:lblAlgn val="ctr"/>
        <c:lblOffset val="100"/>
        <c:noMultiLvlLbl val="0"/>
      </c:catAx>
      <c:valAx>
        <c:axId val="206946968"/>
        <c:scaling>
          <c:orientation val="minMax"/>
          <c:max val="9000"/>
          <c:min val="0"/>
        </c:scaling>
        <c:delete val="0"/>
        <c:axPos val="l"/>
        <c:numFmt formatCode="&quot;€&quot;\ 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en-US"/>
          </a:p>
        </c:txPr>
        <c:crossAx val="206882544"/>
        <c:crosses val="autoZero"/>
        <c:crossBetween val="between"/>
      </c:valAx>
      <c:valAx>
        <c:axId val="206947352"/>
        <c:scaling>
          <c:orientation val="minMax"/>
          <c:max val="26654.1"/>
          <c:min val="0"/>
        </c:scaling>
        <c:delete val="0"/>
        <c:axPos val="r"/>
        <c:numFmt formatCode="&quot;€&quot;\ #,##0" sourceLinked="1"/>
        <c:majorTickMark val="out"/>
        <c:minorTickMark val="none"/>
        <c:tickLblPos val="nextTo"/>
        <c:spPr>
          <a:ln w="9525" cap="flat" cmpd="sng" algn="ctr">
            <a:solidFill>
              <a:srgbClr val="696A48">
                <a:lumMod val="40000"/>
                <a:lumOff val="6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206947736"/>
        <c:crosses val="max"/>
        <c:crossBetween val="between"/>
      </c:valAx>
      <c:catAx>
        <c:axId val="206947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94735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5"/>
        <c:delete val="1"/>
      </c:legendEntry>
      <c:overlay val="0"/>
      <c:txPr>
        <a:bodyPr/>
        <a:lstStyle/>
        <a:p>
          <a:pPr>
            <a:defRPr cap="all" spc="2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>
              <a:lumMod val="60000"/>
              <a:lumOff val="4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7</xdr:row>
      <xdr:rowOff>0</xdr:rowOff>
    </xdr:from>
    <xdr:to>
      <xdr:col>6</xdr:col>
      <xdr:colOff>1076325</xdr:colOff>
      <xdr:row>31</xdr:row>
      <xdr:rowOff>152399</xdr:rowOff>
    </xdr:to>
    <xdr:graphicFrame macro="">
      <xdr:nvGraphicFramePr>
        <xdr:cNvPr id="2" name="TotalAndTopProducts" descr="Grafico a colonne che mette a confronto le vendite dei prodotti più venduti selezionati per ciascun trimestre. " title="Grafico vendite trimestral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1162048</xdr:colOff>
      <xdr:row>4</xdr:row>
      <xdr:rowOff>85723</xdr:rowOff>
    </xdr:from>
    <xdr:to>
      <xdr:col>4</xdr:col>
      <xdr:colOff>190499</xdr:colOff>
      <xdr:row>5</xdr:row>
      <xdr:rowOff>142874</xdr:rowOff>
    </xdr:to>
    <xdr:sp macro="" textlink="">
      <xdr:nvSpPr>
        <xdr:cNvPr id="3" name="Title Artwork" descr="&quot;&quot;" title="Decorative Triangle Shap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4086223" y="695323"/>
          <a:ext cx="400051" cy="190501"/>
        </a:xfrm>
        <a:prstGeom prst="triangle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0.88434</cdr:x>
      <cdr:y>0.11883</cdr:y>
    </cdr:from>
    <cdr:to>
      <cdr:x>0.99497</cdr:x>
      <cdr:y>0.15124</cdr:y>
    </cdr:to>
    <cdr:sp macro="" textlink="">
      <cdr:nvSpPr>
        <cdr:cNvPr id="2" name="TextBox 2" descr="&quot;&quot;" title="Total Sales"/>
        <cdr:cNvSpPr txBox="1"/>
      </cdr:nvSpPr>
      <cdr:spPr>
        <a:xfrm xmlns:a="http://schemas.openxmlformats.org/drawingml/2006/main">
          <a:off x="6704997" y="541038"/>
          <a:ext cx="838785" cy="1475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900">
              <a:solidFill>
                <a:schemeClr val="tx2">
                  <a:lumMod val="60000"/>
                  <a:lumOff val="40000"/>
                </a:schemeClr>
              </a:solidFill>
            </a:rPr>
            <a:t>TOTALE VENDITE</a:t>
          </a:r>
        </a:p>
      </cdr:txBody>
    </cdr:sp>
  </cdr:relSizeAnchor>
  <cdr:relSizeAnchor xmlns:cdr="http://schemas.openxmlformats.org/drawingml/2006/chartDrawing">
    <cdr:from>
      <cdr:x>0.01759</cdr:x>
      <cdr:y>0.11883</cdr:y>
    </cdr:from>
    <cdr:to>
      <cdr:x>0.13386</cdr:x>
      <cdr:y>0.15656</cdr:y>
    </cdr:to>
    <cdr:sp macro="" textlink="">
      <cdr:nvSpPr>
        <cdr:cNvPr id="4" name="TextBox 1" descr="&quot;&quot;" title="Per Product"/>
        <cdr:cNvSpPr txBox="1"/>
      </cdr:nvSpPr>
      <cdr:spPr>
        <a:xfrm xmlns:a="http://schemas.openxmlformats.org/drawingml/2006/main">
          <a:off x="133385" y="541038"/>
          <a:ext cx="881548" cy="1717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>
              <a:solidFill>
                <a:schemeClr val="tx2">
                  <a:lumMod val="60000"/>
                  <a:lumOff val="40000"/>
                </a:schemeClr>
              </a:solidFill>
            </a:rPr>
            <a:t>PER PRODOTTO</a:t>
          </a:r>
        </a:p>
      </cdr:txBody>
    </cdr:sp>
  </cdr:relSizeAnchor>
  <cdr:relSizeAnchor xmlns:cdr="http://schemas.openxmlformats.org/drawingml/2006/chartDrawing">
    <cdr:from>
      <cdr:x>0</cdr:x>
      <cdr:y>0.02531</cdr:y>
    </cdr:from>
    <cdr:to>
      <cdr:x>1</cdr:x>
      <cdr:y>0.10669</cdr:y>
    </cdr:to>
    <cdr:sp macro="" textlink="SottotitoloGrafico">
      <cdr:nvSpPr>
        <cdr:cNvPr id="6" name="TextBox 2" descr="Totale e numero # di prodotti più venduti (il numero # rappresenta il valore dei prodotti più venduti da visualizzare immesso nella cella K2.)" title="Titolo grafico"/>
        <cdr:cNvSpPr txBox="1"/>
      </cdr:nvSpPr>
      <cdr:spPr>
        <a:xfrm xmlns:a="http://schemas.openxmlformats.org/drawingml/2006/main">
          <a:off x="0" y="115235"/>
          <a:ext cx="7581900" cy="3705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BEA6E87-5543-4552-AF44-F70428FA4375}" type="TxLink">
            <a:rPr lang="en-US" sz="1700" b="0" i="0" u="none" strike="noStrike">
              <a:solidFill>
                <a:schemeClr val="tx2"/>
              </a:solidFill>
              <a:latin typeface="+mj-lt"/>
            </a:rPr>
            <a:pPr algn="ctr"/>
            <a:t>TOTALE E NUMERO 5 PRODOTTI </a:t>
          </a:fld>
          <a:endParaRPr lang="en-US" sz="1700" b="0">
            <a:solidFill>
              <a:schemeClr val="tx2"/>
            </a:solidFill>
            <a:latin typeface="+mj-lt"/>
          </a:endParaRPr>
        </a:p>
      </cdr:txBody>
    </cdr:sp>
  </cdr:relSizeAnchor>
</c:userShapes>
</file>

<file path=xl/externalLinks/_rels/externalLink11.xml.rels>&#65279;<?xml version="1.0" encoding="utf-8"?><Relationships xmlns="http://schemas.openxmlformats.org/package/2006/relationships"><Relationship Type="http://schemas.microsoft.com/office/2006/relationships/xlExternalLinkPath/xlPathMissing" Target="Quarterly%20Sales%20Report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Sales Report"/>
    </sheetNames>
    <sheetDataSet>
      <sheetData sheetId="0" refreshError="1"/>
    </sheetDataSet>
  </externalBook>
</externalLink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ndite" displayName="Vendite" ref="B34:G63" totalsRowShown="0">
  <autoFilter ref="B34:G63" xr:uid="{00000000-0009-0000-0100-000001000000}"/>
  <tableColumns count="6">
    <tableColumn id="1" xr3:uid="{00000000-0010-0000-0000-000001000000}" name="PRODOTTO" dataDxfId="5"/>
    <tableColumn id="2" xr3:uid="{00000000-0010-0000-0000-000002000000}" name="TRIMESTRE 1" dataDxfId="4"/>
    <tableColumn id="3" xr3:uid="{00000000-0010-0000-0000-000003000000}" name="TRIMESTRE 2" dataDxfId="3"/>
    <tableColumn id="4" xr3:uid="{00000000-0010-0000-0000-000004000000}" name="TRIMESTRE 3" dataDxfId="2"/>
    <tableColumn id="5" xr3:uid="{00000000-0010-0000-0000-000005000000}" name="TRIMESTRE 4" dataDxfId="1"/>
    <tableColumn id="6" xr3:uid="{00000000-0010-0000-0000-000006000000}" name="TOTALE" dataDxfId="0">
      <calculatedColumnFormula>SUM(Vendite[[#This Row],[TRIMESTRE 1]:[TRIMESTRE 4]])</calculatedColumnFormula>
    </tableColumn>
  </tableColumns>
  <tableStyleInfo name="Quarterly Sales Report" showFirstColumn="0" showLastColumn="0" showRowStripes="1" showColumnStripes="0"/>
  <extLst>
    <ext xmlns:x14="http://schemas.microsoft.com/office/spreadsheetml/2009/9/main" uri="{504A1905-F514-4f6f-8877-14C23A59335A}">
      <x14:table altText="Vendite prodotti" altTextSummary="Elenco dei prodotti e delle vendite per il Trimestre 1, Trimestre 2, Trimestre 3 e Trimestre 4 insieme al calcolo del totale complessivo per ciascun prodotto. "/>
    </ext>
  </extLst>
</table>
</file>

<file path=xl/theme/theme11.xml><?xml version="1.0" encoding="utf-8"?>
<a:theme xmlns:a="http://schemas.openxmlformats.org/drawingml/2006/main" name="Office Theme">
  <a:themeElements>
    <a:clrScheme name="Quarterly Sales Report">
      <a:dk1>
        <a:srgbClr val="000000"/>
      </a:dk1>
      <a:lt1>
        <a:srgbClr val="FFFFFF"/>
      </a:lt1>
      <a:dk2>
        <a:srgbClr val="696A48"/>
      </a:dk2>
      <a:lt2>
        <a:srgbClr val="F8F7F5"/>
      </a:lt2>
      <a:accent1>
        <a:srgbClr val="5E9491"/>
      </a:accent1>
      <a:accent2>
        <a:srgbClr val="BA544D"/>
      </a:accent2>
      <a:accent3>
        <a:srgbClr val="B08B54"/>
      </a:accent3>
      <a:accent4>
        <a:srgbClr val="696A48"/>
      </a:accent4>
      <a:accent5>
        <a:srgbClr val="D19E38"/>
      </a:accent5>
      <a:accent6>
        <a:srgbClr val="665B5C"/>
      </a:accent6>
      <a:hlink>
        <a:srgbClr val="5E9491"/>
      </a:hlink>
      <a:folHlink>
        <a:srgbClr val="665B5C"/>
      </a:folHlink>
    </a:clrScheme>
    <a:fontScheme name="128_quarterly_sales_repor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63"/>
  <sheetViews>
    <sheetView showGridLines="0" tabSelected="1" zoomScaleNormal="100" workbookViewId="0"/>
  </sheetViews>
  <sheetFormatPr defaultRowHeight="12.75" x14ac:dyDescent="0.25"/>
  <cols>
    <col min="1" max="1" width="2.7109375" customWidth="1"/>
    <col min="2" max="7" width="20.5703125" customWidth="1"/>
    <col min="8" max="8" width="2.7109375" customWidth="1"/>
    <col min="11" max="11" width="8.5703125" customWidth="1"/>
    <col min="12" max="12" width="12.7109375" customWidth="1"/>
  </cols>
  <sheetData>
    <row r="1" spans="1:12" s="1" customFormat="1" ht="10.5" customHeight="1" x14ac:dyDescent="0.25"/>
    <row r="2" spans="1:12" s="1" customFormat="1" ht="15.75" customHeight="1" x14ac:dyDescent="0.25">
      <c r="A2" s="13" t="s">
        <v>32</v>
      </c>
      <c r="B2" s="13"/>
      <c r="C2" s="13"/>
      <c r="D2" s="13"/>
      <c r="E2" s="13"/>
      <c r="F2" s="13"/>
      <c r="J2" s="6" t="s">
        <v>41</v>
      </c>
      <c r="K2" s="2">
        <v>5</v>
      </c>
      <c r="L2" s="8" t="s">
        <v>34</v>
      </c>
    </row>
    <row r="3" spans="1:12" s="1" customFormat="1" ht="6" customHeight="1" x14ac:dyDescent="0.25">
      <c r="A3" s="13"/>
      <c r="B3" s="13"/>
      <c r="C3" s="13"/>
      <c r="D3" s="13"/>
      <c r="E3" s="13"/>
      <c r="F3" s="13"/>
      <c r="J3" s="7"/>
      <c r="L3" s="9"/>
    </row>
    <row r="4" spans="1:12" s="1" customFormat="1" ht="15.75" customHeight="1" x14ac:dyDescent="0.25">
      <c r="A4" s="13"/>
      <c r="B4" s="13"/>
      <c r="C4" s="13"/>
      <c r="D4" s="13"/>
      <c r="E4" s="13"/>
      <c r="F4" s="13"/>
      <c r="J4" s="6" t="s">
        <v>33</v>
      </c>
      <c r="K4" s="2" t="s">
        <v>43</v>
      </c>
      <c r="L4" s="8" t="s">
        <v>34</v>
      </c>
    </row>
    <row r="5" spans="1:12" s="1" customFormat="1" ht="10.5" customHeight="1" x14ac:dyDescent="0.25"/>
    <row r="6" spans="1:12" ht="12.75" customHeight="1" x14ac:dyDescent="0.25"/>
    <row r="7" spans="1:12" ht="12.75" customHeight="1" x14ac:dyDescent="0.25"/>
    <row r="8" spans="1:12" ht="12.75" customHeight="1" x14ac:dyDescent="0.25"/>
    <row r="9" spans="1:12" ht="12.75" customHeight="1" x14ac:dyDescent="0.25"/>
    <row r="10" spans="1:12" ht="12.75" customHeight="1" x14ac:dyDescent="0.25"/>
    <row r="11" spans="1:12" ht="12.75" customHeight="1" x14ac:dyDescent="0.25"/>
    <row r="12" spans="1:12" ht="12.75" customHeight="1" x14ac:dyDescent="0.25"/>
    <row r="13" spans="1:12" ht="12.75" customHeight="1" x14ac:dyDescent="0.25"/>
    <row r="14" spans="1:12" ht="12.75" customHeight="1" x14ac:dyDescent="0.25"/>
    <row r="15" spans="1:12" ht="12.75" customHeight="1" x14ac:dyDescent="0.25"/>
    <row r="16" spans="1:12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53.25" customHeight="1" x14ac:dyDescent="0.25"/>
    <row r="34" spans="2:7" ht="14.25" customHeight="1" x14ac:dyDescent="0.25">
      <c r="B34" s="4" t="s">
        <v>35</v>
      </c>
      <c r="C34" s="10" t="s">
        <v>36</v>
      </c>
      <c r="D34" s="10" t="s">
        <v>37</v>
      </c>
      <c r="E34" s="10" t="s">
        <v>38</v>
      </c>
      <c r="F34" s="10" t="s">
        <v>39</v>
      </c>
      <c r="G34" s="10" t="s">
        <v>40</v>
      </c>
    </row>
    <row r="35" spans="2:7" x14ac:dyDescent="0.25">
      <c r="B35" s="4" t="s">
        <v>1</v>
      </c>
      <c r="C35" s="5">
        <v>4000</v>
      </c>
      <c r="D35" s="5">
        <v>4500</v>
      </c>
      <c r="E35" s="5">
        <v>5000</v>
      </c>
      <c r="F35" s="5">
        <v>5000</v>
      </c>
      <c r="G35" s="5">
        <f>SUM(Vendite[[#This Row],[TRIMESTRE 1]:[TRIMESTRE 4]])</f>
        <v>18500</v>
      </c>
    </row>
    <row r="36" spans="2:7" x14ac:dyDescent="0.25">
      <c r="B36" s="4" t="s">
        <v>2</v>
      </c>
      <c r="C36" s="5">
        <v>294</v>
      </c>
      <c r="D36" s="5">
        <v>249.9</v>
      </c>
      <c r="E36" s="5">
        <v>323.39999999999998</v>
      </c>
      <c r="F36" s="5">
        <v>367.5</v>
      </c>
      <c r="G36" s="5">
        <f>SUM(Vendite[[#This Row],[TRIMESTRE 1]:[TRIMESTRE 4]])</f>
        <v>1234.8</v>
      </c>
    </row>
    <row r="37" spans="2:7" x14ac:dyDescent="0.25">
      <c r="B37" s="4" t="s">
        <v>3</v>
      </c>
      <c r="C37" s="5">
        <v>200</v>
      </c>
      <c r="D37" s="5">
        <v>170</v>
      </c>
      <c r="E37" s="5">
        <v>220</v>
      </c>
      <c r="F37" s="5">
        <v>250</v>
      </c>
      <c r="G37" s="5">
        <f>SUM(Vendite[[#This Row],[TRIMESTRE 1]:[TRIMESTRE 4]])</f>
        <v>840</v>
      </c>
    </row>
    <row r="38" spans="2:7" x14ac:dyDescent="0.25">
      <c r="B38" s="4" t="s">
        <v>4</v>
      </c>
      <c r="C38" s="5">
        <v>400</v>
      </c>
      <c r="D38" s="5">
        <v>340</v>
      </c>
      <c r="E38" s="5">
        <v>440</v>
      </c>
      <c r="F38" s="5">
        <v>500</v>
      </c>
      <c r="G38" s="5">
        <f>SUM(Vendite[[#This Row],[TRIMESTRE 1]:[TRIMESTRE 4]])</f>
        <v>1680</v>
      </c>
    </row>
    <row r="39" spans="2:7" x14ac:dyDescent="0.25">
      <c r="B39" s="4" t="s">
        <v>5</v>
      </c>
      <c r="C39" s="5">
        <v>294</v>
      </c>
      <c r="D39" s="5">
        <v>249.9</v>
      </c>
      <c r="E39" s="5">
        <v>323.39999999999998</v>
      </c>
      <c r="F39" s="5">
        <v>367.5</v>
      </c>
      <c r="G39" s="5">
        <f>SUM(Vendite[[#This Row],[TRIMESTRE 1]:[TRIMESTRE 4]])</f>
        <v>1234.8</v>
      </c>
    </row>
    <row r="40" spans="2:7" x14ac:dyDescent="0.25">
      <c r="B40" s="4" t="s">
        <v>6</v>
      </c>
      <c r="C40" s="5">
        <v>235</v>
      </c>
      <c r="D40" s="5">
        <v>199.75</v>
      </c>
      <c r="E40" s="5">
        <v>32</v>
      </c>
      <c r="F40" s="5">
        <v>293.75</v>
      </c>
      <c r="G40" s="5">
        <f>SUM(Vendite[[#This Row],[TRIMESTRE 1]:[TRIMESTRE 4]])</f>
        <v>760.5</v>
      </c>
    </row>
    <row r="41" spans="2:7" x14ac:dyDescent="0.25">
      <c r="B41" s="4" t="s">
        <v>7</v>
      </c>
      <c r="C41" s="5">
        <v>100</v>
      </c>
      <c r="D41" s="5">
        <v>85</v>
      </c>
      <c r="E41" s="5">
        <v>110</v>
      </c>
      <c r="F41" s="5">
        <v>125</v>
      </c>
      <c r="G41" s="5">
        <f>SUM(Vendite[[#This Row],[TRIMESTRE 1]:[TRIMESTRE 4]])</f>
        <v>420</v>
      </c>
    </row>
    <row r="42" spans="2:7" x14ac:dyDescent="0.25">
      <c r="B42" s="4" t="s">
        <v>8</v>
      </c>
      <c r="C42" s="5">
        <v>300</v>
      </c>
      <c r="D42" s="5">
        <v>255</v>
      </c>
      <c r="E42" s="5">
        <v>330</v>
      </c>
      <c r="F42" s="5">
        <v>375</v>
      </c>
      <c r="G42" s="5">
        <f>SUM(Vendite[[#This Row],[TRIMESTRE 1]:[TRIMESTRE 4]])</f>
        <v>1260</v>
      </c>
    </row>
    <row r="43" spans="2:7" x14ac:dyDescent="0.25">
      <c r="B43" s="4" t="s">
        <v>9</v>
      </c>
      <c r="C43" s="5">
        <v>250</v>
      </c>
      <c r="D43" s="5">
        <v>212.5</v>
      </c>
      <c r="E43" s="5">
        <v>275</v>
      </c>
      <c r="F43" s="5">
        <v>312.5</v>
      </c>
      <c r="G43" s="5">
        <f>SUM(Vendite[[#This Row],[TRIMESTRE 1]:[TRIMESTRE 4]])</f>
        <v>1050</v>
      </c>
    </row>
    <row r="44" spans="2:7" x14ac:dyDescent="0.25">
      <c r="B44" s="4" t="s">
        <v>10</v>
      </c>
      <c r="C44" s="5">
        <v>400</v>
      </c>
      <c r="D44" s="5">
        <v>340</v>
      </c>
      <c r="E44" s="5">
        <v>440</v>
      </c>
      <c r="F44" s="5">
        <v>500</v>
      </c>
      <c r="G44" s="5">
        <f>SUM(Vendite[[#This Row],[TRIMESTRE 1]:[TRIMESTRE 4]])</f>
        <v>1680</v>
      </c>
    </row>
    <row r="45" spans="2:7" x14ac:dyDescent="0.25">
      <c r="B45" s="4" t="s">
        <v>11</v>
      </c>
      <c r="C45" s="5">
        <v>200</v>
      </c>
      <c r="D45" s="5">
        <v>170</v>
      </c>
      <c r="E45" s="5">
        <v>220</v>
      </c>
      <c r="F45" s="5">
        <v>250</v>
      </c>
      <c r="G45" s="5">
        <f>SUM(Vendite[[#This Row],[TRIMESTRE 1]:[TRIMESTRE 4]])</f>
        <v>840</v>
      </c>
    </row>
    <row r="46" spans="2:7" x14ac:dyDescent="0.25">
      <c r="B46" s="4" t="s">
        <v>12</v>
      </c>
      <c r="C46" s="5">
        <v>1895</v>
      </c>
      <c r="D46" s="5">
        <v>1610.75</v>
      </c>
      <c r="E46" s="5">
        <v>3445</v>
      </c>
      <c r="F46" s="5">
        <v>3333</v>
      </c>
      <c r="G46" s="5">
        <f>SUM(Vendite[[#This Row],[TRIMESTRE 1]:[TRIMESTRE 4]])</f>
        <v>10283.75</v>
      </c>
    </row>
    <row r="47" spans="2:7" x14ac:dyDescent="0.25">
      <c r="B47" s="4" t="s">
        <v>13</v>
      </c>
      <c r="C47" s="5">
        <v>544</v>
      </c>
      <c r="D47" s="5">
        <v>462.4</v>
      </c>
      <c r="E47" s="5">
        <v>598.4</v>
      </c>
      <c r="F47" s="5">
        <v>680</v>
      </c>
      <c r="G47" s="5">
        <f>SUM(Vendite[[#This Row],[TRIMESTRE 1]:[TRIMESTRE 4]])</f>
        <v>2284.8000000000002</v>
      </c>
    </row>
    <row r="48" spans="2:7" x14ac:dyDescent="0.25">
      <c r="B48" s="4" t="s">
        <v>14</v>
      </c>
      <c r="C48" s="5">
        <v>200</v>
      </c>
      <c r="D48" s="5">
        <v>170</v>
      </c>
      <c r="E48" s="5">
        <v>220</v>
      </c>
      <c r="F48" s="5">
        <v>250</v>
      </c>
      <c r="G48" s="5">
        <f>SUM(Vendite[[#This Row],[TRIMESTRE 1]:[TRIMESTRE 4]])</f>
        <v>840</v>
      </c>
    </row>
    <row r="49" spans="2:7" x14ac:dyDescent="0.25">
      <c r="B49" s="4" t="s">
        <v>15</v>
      </c>
      <c r="C49" s="5">
        <v>60</v>
      </c>
      <c r="D49" s="5">
        <v>51</v>
      </c>
      <c r="E49" s="5">
        <v>66</v>
      </c>
      <c r="F49" s="5">
        <v>75</v>
      </c>
      <c r="G49" s="5">
        <f>SUM(Vendite[[#This Row],[TRIMESTRE 1]:[TRIMESTRE 4]])</f>
        <v>252</v>
      </c>
    </row>
    <row r="50" spans="2:7" x14ac:dyDescent="0.25">
      <c r="B50" s="4" t="s">
        <v>16</v>
      </c>
      <c r="C50" s="5">
        <v>2413</v>
      </c>
      <c r="D50" s="5">
        <v>2051.0500000000002</v>
      </c>
      <c r="E50" s="5">
        <v>4000</v>
      </c>
      <c r="F50" s="5">
        <v>3016.25</v>
      </c>
      <c r="G50" s="5">
        <f>SUM(Vendite[[#This Row],[TRIMESTRE 1]:[TRIMESTRE 4]])</f>
        <v>11480.3</v>
      </c>
    </row>
    <row r="51" spans="2:7" x14ac:dyDescent="0.25">
      <c r="B51" s="4" t="s">
        <v>17</v>
      </c>
      <c r="C51" s="5">
        <v>233</v>
      </c>
      <c r="D51" s="5">
        <v>198.05</v>
      </c>
      <c r="E51" s="5">
        <v>256.3</v>
      </c>
      <c r="F51" s="5">
        <v>291.25</v>
      </c>
      <c r="G51" s="5">
        <f>SUM(Vendite[[#This Row],[TRIMESTRE 1]:[TRIMESTRE 4]])</f>
        <v>978.6</v>
      </c>
    </row>
    <row r="52" spans="2:7" x14ac:dyDescent="0.25">
      <c r="B52" s="4" t="s">
        <v>18</v>
      </c>
      <c r="C52" s="5">
        <v>354</v>
      </c>
      <c r="D52" s="5">
        <v>300.89999999999998</v>
      </c>
      <c r="E52" s="5">
        <v>389.4</v>
      </c>
      <c r="F52" s="5">
        <v>442.5</v>
      </c>
      <c r="G52" s="5">
        <f>SUM(Vendite[[#This Row],[TRIMESTRE 1]:[TRIMESTRE 4]])</f>
        <v>1486.8</v>
      </c>
    </row>
    <row r="53" spans="2:7" x14ac:dyDescent="0.25">
      <c r="B53" s="4" t="s">
        <v>19</v>
      </c>
      <c r="C53" s="5">
        <v>423</v>
      </c>
      <c r="D53" s="5">
        <v>359.55</v>
      </c>
      <c r="E53" s="5">
        <v>465.3</v>
      </c>
      <c r="F53" s="5">
        <v>528.75</v>
      </c>
      <c r="G53" s="5">
        <f>SUM(Vendite[[#This Row],[TRIMESTRE 1]:[TRIMESTRE 4]])</f>
        <v>1776.6</v>
      </c>
    </row>
    <row r="54" spans="2:7" x14ac:dyDescent="0.25">
      <c r="B54" s="4" t="s">
        <v>20</v>
      </c>
      <c r="C54" s="5">
        <v>2222</v>
      </c>
      <c r="D54" s="5">
        <v>1888.7</v>
      </c>
      <c r="E54" s="5">
        <v>2444.1999999999998</v>
      </c>
      <c r="F54" s="5">
        <v>2777.5</v>
      </c>
      <c r="G54" s="5">
        <f>SUM(Vendite[[#This Row],[TRIMESTRE 1]:[TRIMESTRE 4]])</f>
        <v>9332.4</v>
      </c>
    </row>
    <row r="55" spans="2:7" x14ac:dyDescent="0.25">
      <c r="B55" s="4" t="s">
        <v>21</v>
      </c>
      <c r="C55" s="5">
        <v>1550.4</v>
      </c>
      <c r="D55" s="5">
        <v>1317.8400000000001</v>
      </c>
      <c r="E55" s="5">
        <v>1705.44</v>
      </c>
      <c r="F55" s="5">
        <v>1938</v>
      </c>
      <c r="G55" s="5">
        <f>SUM(Vendite[[#This Row],[TRIMESTRE 1]:[TRIMESTRE 4]])</f>
        <v>6511.68</v>
      </c>
    </row>
    <row r="56" spans="2:7" x14ac:dyDescent="0.25">
      <c r="B56" s="4" t="s">
        <v>22</v>
      </c>
      <c r="C56" s="5">
        <v>30</v>
      </c>
      <c r="D56" s="5">
        <v>25.5</v>
      </c>
      <c r="E56" s="5">
        <v>33</v>
      </c>
      <c r="F56" s="5">
        <v>37.5</v>
      </c>
      <c r="G56" s="5">
        <f>SUM(Vendite[[#This Row],[TRIMESTRE 1]:[TRIMESTRE 4]])</f>
        <v>126</v>
      </c>
    </row>
    <row r="57" spans="2:7" x14ac:dyDescent="0.25">
      <c r="B57" s="4" t="s">
        <v>23</v>
      </c>
      <c r="C57" s="5">
        <v>208</v>
      </c>
      <c r="D57" s="5">
        <v>176.8</v>
      </c>
      <c r="E57" s="5">
        <v>228.8</v>
      </c>
      <c r="F57" s="5">
        <v>260</v>
      </c>
      <c r="G57" s="5">
        <f>SUM(Vendite[[#This Row],[TRIMESTRE 1]:[TRIMESTRE 4]])</f>
        <v>873.6</v>
      </c>
    </row>
    <row r="58" spans="2:7" x14ac:dyDescent="0.25">
      <c r="B58" s="4" t="s">
        <v>24</v>
      </c>
      <c r="C58" s="5">
        <v>356</v>
      </c>
      <c r="D58" s="5">
        <v>302.60000000000002</v>
      </c>
      <c r="E58" s="5">
        <v>391.6</v>
      </c>
      <c r="F58" s="5">
        <v>445</v>
      </c>
      <c r="G58" s="5">
        <f>SUM(Vendite[[#This Row],[TRIMESTRE 1]:[TRIMESTRE 4]])</f>
        <v>1495.2</v>
      </c>
    </row>
    <row r="59" spans="2:7" x14ac:dyDescent="0.25">
      <c r="B59" s="4" t="s">
        <v>25</v>
      </c>
      <c r="C59" s="5">
        <v>258</v>
      </c>
      <c r="D59" s="5">
        <v>219.3</v>
      </c>
      <c r="E59" s="5">
        <v>283.8</v>
      </c>
      <c r="F59" s="5">
        <v>322.5</v>
      </c>
      <c r="G59" s="5">
        <f>SUM(Vendite[[#This Row],[TRIMESTRE 1]:[TRIMESTRE 4]])</f>
        <v>1083.5999999999999</v>
      </c>
    </row>
    <row r="60" spans="2:7" x14ac:dyDescent="0.25">
      <c r="B60" s="4" t="s">
        <v>26</v>
      </c>
      <c r="C60" s="5">
        <v>414</v>
      </c>
      <c r="D60" s="5">
        <v>351.9</v>
      </c>
      <c r="E60" s="5">
        <v>455.4</v>
      </c>
      <c r="F60" s="5">
        <v>517.5</v>
      </c>
      <c r="G60" s="5">
        <f>SUM(Vendite[[#This Row],[TRIMESTRE 1]:[TRIMESTRE 4]])</f>
        <v>1738.8</v>
      </c>
    </row>
    <row r="61" spans="2:7" x14ac:dyDescent="0.25">
      <c r="B61" s="4" t="s">
        <v>27</v>
      </c>
      <c r="C61" s="5">
        <v>369</v>
      </c>
      <c r="D61" s="5">
        <v>313.64999999999998</v>
      </c>
      <c r="E61" s="5">
        <v>405.9</v>
      </c>
      <c r="F61" s="5">
        <v>461.25</v>
      </c>
      <c r="G61" s="5">
        <f>SUM(Vendite[[#This Row],[TRIMESTRE 1]:[TRIMESTRE 4]])</f>
        <v>1549.8</v>
      </c>
    </row>
    <row r="62" spans="2:7" x14ac:dyDescent="0.25">
      <c r="B62" s="4" t="s">
        <v>28</v>
      </c>
      <c r="C62" s="5">
        <v>324</v>
      </c>
      <c r="D62" s="5">
        <v>275.39999999999998</v>
      </c>
      <c r="E62" s="5">
        <v>356.4</v>
      </c>
      <c r="F62" s="5">
        <v>405</v>
      </c>
      <c r="G62" s="5">
        <f>SUM(Vendite[[#This Row],[TRIMESTRE 1]:[TRIMESTRE 4]])</f>
        <v>1360.8</v>
      </c>
    </row>
    <row r="63" spans="2:7" x14ac:dyDescent="0.25">
      <c r="B63" s="4" t="s">
        <v>29</v>
      </c>
      <c r="C63" s="5">
        <v>87</v>
      </c>
      <c r="D63" s="5">
        <v>73.95</v>
      </c>
      <c r="E63" s="5">
        <v>95.7</v>
      </c>
      <c r="F63" s="5">
        <v>108.75</v>
      </c>
      <c r="G63" s="5">
        <f>SUM(Vendite[[#This Row],[TRIMESTRE 1]:[TRIMESTRE 4]])</f>
        <v>365.4</v>
      </c>
    </row>
  </sheetData>
  <mergeCells count="1">
    <mergeCell ref="A2:F4"/>
  </mergeCells>
  <dataValidations count="2">
    <dataValidation type="list" allowBlank="1" showInputMessage="1" showErrorMessage="1" sqref="K4" xr:uid="{00000000-0002-0000-0000-000000000000}">
      <formula1>"SÌ,NO"</formula1>
    </dataValidation>
    <dataValidation type="list" showInputMessage="1" showErrorMessage="1" sqref="K2" xr:uid="{00000000-0002-0000-0000-000001000000}">
      <formula1>"1,2,3,4,5,6,7,8,9,10"</formula1>
    </dataValidation>
  </dataValidations>
  <printOptions horizontalCentered="1"/>
  <pageMargins left="0.7" right="0.7" top="0.75" bottom="0.75" header="0.3" footer="0.3"/>
  <pageSetup fitToHeight="0" orientation="landscape" r:id="rId1"/>
  <rowBreaks count="1" manualBreakCount="1">
    <brk id="32" max="7" man="1"/>
  </rowBreaks>
  <colBreaks count="1" manualBreakCount="1">
    <brk id="8" max="1048575" man="1"/>
  </colBreaks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/>
  </sheetViews>
  <sheetFormatPr defaultRowHeight="12.75" x14ac:dyDescent="0.25"/>
  <cols>
    <col min="3" max="3" width="9.85546875" style="3" customWidth="1"/>
    <col min="5" max="5" width="30.42578125" customWidth="1"/>
    <col min="6" max="9" width="10.7109375" style="3" bestFit="1" customWidth="1"/>
    <col min="10" max="10" width="9.85546875" style="3" customWidth="1"/>
  </cols>
  <sheetData>
    <row r="1" spans="1:10" x14ac:dyDescent="0.25">
      <c r="A1" t="s">
        <v>42</v>
      </c>
    </row>
    <row r="4" spans="1:10" x14ac:dyDescent="0.25">
      <c r="E4" t="s">
        <v>0</v>
      </c>
      <c r="F4" s="3" t="s">
        <v>36</v>
      </c>
      <c r="G4" s="3" t="s">
        <v>37</v>
      </c>
      <c r="H4" s="3" t="s">
        <v>38</v>
      </c>
      <c r="I4" s="3" t="s">
        <v>39</v>
      </c>
      <c r="J4" s="3" t="s">
        <v>30</v>
      </c>
    </row>
    <row r="5" spans="1:10" x14ac:dyDescent="0.25">
      <c r="B5">
        <v>1</v>
      </c>
      <c r="C5" s="12">
        <f>IF($B5&gt;m,"",LARGE(Vendite[TOTALE],1))</f>
        <v>18500</v>
      </c>
      <c r="D5">
        <f ca="1">IF($B5&gt;m,"",IF(C4=C5,MATCH(C5,OFFSET(Vendite[TOTALE],D4,),0)+D4,MATCH(C5,Vendite[TOTALE],0)))</f>
        <v>1</v>
      </c>
      <c r="E5" t="str">
        <f ca="1">IF($B5&gt;m,"",INDEX(Vendite[PRODOTTO],D5))</f>
        <v>Telaio</v>
      </c>
      <c r="F5" s="12">
        <f ca="1">IF($B5&gt;m,"",INDEX(Vendite[TRIMESTRE 1],$D5))</f>
        <v>4000</v>
      </c>
      <c r="G5" s="12">
        <f ca="1">IF($B5&gt;m,"",INDEX(Vendite[TRIMESTRE 2],$D5))</f>
        <v>4500</v>
      </c>
      <c r="H5" s="12">
        <f ca="1">IF($B5&gt;m,"",INDEX(Vendite[TRIMESTRE 3],$D5))</f>
        <v>5000</v>
      </c>
      <c r="I5" s="12">
        <f ca="1">IF($B5&gt;m,"",INDEX(Vendite[TRIMESTRE 4],$D5))</f>
        <v>5000</v>
      </c>
      <c r="J5" s="12">
        <f ca="1">IF($B5&gt;m,"",INDEX(Vendite[TOTALE],$D5))</f>
        <v>18500</v>
      </c>
    </row>
    <row r="6" spans="1:10" x14ac:dyDescent="0.25">
      <c r="B6">
        <v>2</v>
      </c>
      <c r="C6" s="12">
        <f>IF($B6&gt;m,"",LARGE(Vendite[TOTALE],2))</f>
        <v>11480.3</v>
      </c>
      <c r="D6">
        <f ca="1">IF($B6&gt;m,"",IF(C5=C6,MATCH(C6,OFFSET(Vendite[TOTALE],D5,),0)+D5,MATCH(C6,Vendite[TOTALE],0)))</f>
        <v>16</v>
      </c>
      <c r="E6" t="str">
        <f ca="1">IF($B6&gt;m,"",INDEX(Vendite[PRODOTTO],D6))</f>
        <v>Bisaccia</v>
      </c>
      <c r="F6" s="12">
        <f ca="1">IF($B6&gt;m,"",INDEX(Vendite[TRIMESTRE 1],$D6))</f>
        <v>2413</v>
      </c>
      <c r="G6" s="12">
        <f ca="1">IF($B6&gt;m,"",INDEX(Vendite[TRIMESTRE 2],$D6))</f>
        <v>2051.0500000000002</v>
      </c>
      <c r="H6" s="12">
        <f ca="1">IF($B6&gt;m,"",INDEX(Vendite[TRIMESTRE 3],$D6))</f>
        <v>4000</v>
      </c>
      <c r="I6" s="12">
        <f ca="1">IF($B6&gt;m,"",INDEX(Vendite[TRIMESTRE 4],$D6))</f>
        <v>3016.25</v>
      </c>
      <c r="J6" s="12">
        <f ca="1">IF($B6&gt;m,"",INDEX(Vendite[TOTALE],$D6))</f>
        <v>11480.3</v>
      </c>
    </row>
    <row r="7" spans="1:10" x14ac:dyDescent="0.25">
      <c r="B7">
        <v>3</v>
      </c>
      <c r="C7" s="12">
        <f>IF($B7&gt;m,"",LARGE(Vendite[TOTALE],3))</f>
        <v>10283.75</v>
      </c>
      <c r="D7">
        <f ca="1">IF($B7&gt;m,"",IF(C6=C7,MATCH(C7,OFFSET(Vendite[TOTALE],D6,),0)+D6,MATCH(C7,Vendite[TOTALE],0)))</f>
        <v>12</v>
      </c>
      <c r="E7" t="str">
        <f ca="1">IF($B7&gt;m,"",INDEX(Vendite[PRODOTTO],D7))</f>
        <v>Manubri</v>
      </c>
      <c r="F7" s="12">
        <f ca="1">IF($B7&gt;m,"",INDEX(Vendite[TRIMESTRE 1],$D7))</f>
        <v>1895</v>
      </c>
      <c r="G7" s="12">
        <f ca="1">IF($B7&gt;m,"",INDEX(Vendite[TRIMESTRE 2],$D7))</f>
        <v>1610.75</v>
      </c>
      <c r="H7" s="12">
        <f ca="1">IF($B7&gt;m,"",INDEX(Vendite[TRIMESTRE 3],$D7))</f>
        <v>3445</v>
      </c>
      <c r="I7" s="12">
        <f ca="1">IF($B7&gt;m,"",INDEX(Vendite[TRIMESTRE 4],$D7))</f>
        <v>3333</v>
      </c>
      <c r="J7" s="12">
        <f ca="1">IF($B7&gt;m,"",INDEX(Vendite[TOTALE],$D7))</f>
        <v>10283.75</v>
      </c>
    </row>
    <row r="8" spans="1:10" x14ac:dyDescent="0.25">
      <c r="B8">
        <v>4</v>
      </c>
      <c r="C8" s="12">
        <f>IF($B8&gt;m,"",LARGE(Vendite[TOTALE],4))</f>
        <v>9332.4</v>
      </c>
      <c r="D8">
        <f ca="1">IF($B8&gt;m,"",IF(C7=C8,MATCH(C8,OFFSET(Vendite[TOTALE],D7,),0)+D7,MATCH(C8,Vendite[TOTALE],0)))</f>
        <v>20</v>
      </c>
      <c r="E8" t="str">
        <f ca="1">IF($B8&gt;m,"",INDEX(Vendite[PRODOTTO],D8))</f>
        <v>Morse</v>
      </c>
      <c r="F8" s="12">
        <f ca="1">IF($B8&gt;m,"",INDEX(Vendite[TRIMESTRE 1],$D8))</f>
        <v>2222</v>
      </c>
      <c r="G8" s="12">
        <f ca="1">IF($B8&gt;m,"",INDEX(Vendite[TRIMESTRE 2],$D8))</f>
        <v>1888.7</v>
      </c>
      <c r="H8" s="12">
        <f ca="1">IF($B8&gt;m,"",INDEX(Vendite[TRIMESTRE 3],$D8))</f>
        <v>2444.1999999999998</v>
      </c>
      <c r="I8" s="12">
        <f ca="1">IF($B8&gt;m,"",INDEX(Vendite[TRIMESTRE 4],$D8))</f>
        <v>2777.5</v>
      </c>
      <c r="J8" s="12">
        <f ca="1">IF($B8&gt;m,"",INDEX(Vendite[TOTALE],$D8))</f>
        <v>9332.4</v>
      </c>
    </row>
    <row r="9" spans="1:10" x14ac:dyDescent="0.25">
      <c r="B9">
        <v>5</v>
      </c>
      <c r="C9" s="12">
        <f>IF($B9&gt;m,"",LARGE(Vendite[TOTALE],5))</f>
        <v>6511.68</v>
      </c>
      <c r="D9">
        <f ca="1">IF($B9&gt;m,"",IF(C8=C9,MATCH(C9,OFFSET(Vendite[TOTALE],D8,),0)+D8,MATCH(C9,Vendite[TOTALE],0)))</f>
        <v>21</v>
      </c>
      <c r="E9" t="str">
        <f ca="1">IF($B9&gt;m,"",INDEX(Vendite[PRODOTTO],D9))</f>
        <v>Nastro morse</v>
      </c>
      <c r="F9" s="12">
        <f ca="1">IF($B9&gt;m,"",INDEX(Vendite[TRIMESTRE 1],$D9))</f>
        <v>1550.4</v>
      </c>
      <c r="G9" s="12">
        <f ca="1">IF($B9&gt;m,"",INDEX(Vendite[TRIMESTRE 2],$D9))</f>
        <v>1317.8400000000001</v>
      </c>
      <c r="H9" s="12">
        <f ca="1">IF($B9&gt;m,"",INDEX(Vendite[TRIMESTRE 3],$D9))</f>
        <v>1705.44</v>
      </c>
      <c r="I9" s="12">
        <f ca="1">IF($B9&gt;m,"",INDEX(Vendite[TRIMESTRE 4],$D9))</f>
        <v>1938</v>
      </c>
      <c r="J9" s="12">
        <f ca="1">IF($B9&gt;m,"",INDEX(Vendite[TOTALE],$D9))</f>
        <v>6511.68</v>
      </c>
    </row>
    <row r="10" spans="1:10" x14ac:dyDescent="0.25">
      <c r="B10">
        <v>6</v>
      </c>
      <c r="C10" s="12" t="str">
        <f>IF($B10&gt;m,"",LARGE(Vendite[TOTALE],6))</f>
        <v/>
      </c>
      <c r="D10" t="str">
        <f ca="1">IF($B10&gt;m,"",IF(C9=C10,MATCH(C10,OFFSET(Vendite[TOTALE],D9,),0)+D9,MATCH(C10,Vendite[TOTALE],0)))</f>
        <v/>
      </c>
      <c r="E10" t="str">
        <f>IF($B10&gt;m,"",INDEX(Vendite[PRODOTTO],D10))</f>
        <v/>
      </c>
      <c r="F10" s="12" t="str">
        <f>IF($B10&gt;m,"",INDEX(Vendite[TRIMESTRE 1],$D10))</f>
        <v/>
      </c>
      <c r="G10" s="12" t="str">
        <f>IF($B10&gt;m,"",INDEX(Vendite[TRIMESTRE 2],$D10))</f>
        <v/>
      </c>
      <c r="H10" s="12" t="str">
        <f>IF($B10&gt;m,"",INDEX(Vendite[TRIMESTRE 3],$D10))</f>
        <v/>
      </c>
      <c r="I10" s="12" t="str">
        <f>IF($B10&gt;m,"",INDEX(Vendite[TRIMESTRE 4],$D10))</f>
        <v/>
      </c>
      <c r="J10" s="12" t="str">
        <f>IF($B10&gt;m,"",INDEX(Vendite[TOTALE],$D10))</f>
        <v/>
      </c>
    </row>
    <row r="11" spans="1:10" x14ac:dyDescent="0.25">
      <c r="B11">
        <v>7</v>
      </c>
      <c r="C11" s="12" t="str">
        <f>IF($B11&gt;m,"",LARGE(Vendite[TOTALE],7))</f>
        <v/>
      </c>
      <c r="D11" t="str">
        <f ca="1">IF($B11&gt;m,"",IF(C10=C11,MATCH(C11,OFFSET(Vendite[TOTALE],D10,),0)+D10,MATCH(C11,Vendite[TOTALE],0)))</f>
        <v/>
      </c>
      <c r="E11" t="str">
        <f>IF($B11&gt;m,"",INDEX(Vendite[PRODOTTO],D11))</f>
        <v/>
      </c>
      <c r="F11" s="12" t="str">
        <f>IF($B11&gt;m,"",INDEX(Vendite[TRIMESTRE 1],$D11))</f>
        <v/>
      </c>
      <c r="G11" s="12" t="str">
        <f>IF($B11&gt;m,"",INDEX(Vendite[TRIMESTRE 2],$D11))</f>
        <v/>
      </c>
      <c r="H11" s="12" t="str">
        <f>IF($B11&gt;m,"",INDEX(Vendite[TRIMESTRE 3],$D11))</f>
        <v/>
      </c>
      <c r="I11" s="12" t="str">
        <f>IF($B11&gt;m,"",INDEX(Vendite[TRIMESTRE 4],$D11))</f>
        <v/>
      </c>
      <c r="J11" s="12" t="str">
        <f>IF($B11&gt;m,"",INDEX(Vendite[TOTALE],$D11))</f>
        <v/>
      </c>
    </row>
    <row r="12" spans="1:10" x14ac:dyDescent="0.25">
      <c r="B12">
        <v>8</v>
      </c>
      <c r="C12" s="12" t="str">
        <f>IF($B12&gt;m,"",LARGE(Vendite[TOTALE],8))</f>
        <v/>
      </c>
      <c r="D12" t="str">
        <f ca="1">IF($B12&gt;m,"",IF(C11=C12,MATCH(C12,OFFSET(Vendite[TOTALE],D11,),0)+D11,MATCH(C12,Vendite[TOTALE],0)))</f>
        <v/>
      </c>
      <c r="E12" t="str">
        <f>IF($B12&gt;m,"",INDEX(Vendite[PRODOTTO],D12))</f>
        <v/>
      </c>
      <c r="F12" s="12" t="str">
        <f>IF($B12&gt;m,"",INDEX(Vendite[TRIMESTRE 1],$D12))</f>
        <v/>
      </c>
      <c r="G12" s="12" t="str">
        <f>IF($B12&gt;m,"",INDEX(Vendite[TRIMESTRE 2],$D12))</f>
        <v/>
      </c>
      <c r="H12" s="12" t="str">
        <f>IF($B12&gt;m,"",INDEX(Vendite[TRIMESTRE 3],$D12))</f>
        <v/>
      </c>
      <c r="I12" s="12" t="str">
        <f>IF($B12&gt;m,"",INDEX(Vendite[TRIMESTRE 4],$D12))</f>
        <v/>
      </c>
      <c r="J12" s="12" t="str">
        <f>IF($B12&gt;m,"",INDEX(Vendite[TOTALE],$D12))</f>
        <v/>
      </c>
    </row>
    <row r="13" spans="1:10" x14ac:dyDescent="0.25">
      <c r="B13">
        <v>9</v>
      </c>
      <c r="C13" s="12" t="str">
        <f>IF($B13&gt;m,"",LARGE(Vendite[TOTALE],9))</f>
        <v/>
      </c>
      <c r="D13" t="str">
        <f ca="1">IF($B13&gt;m,"",IF(C12=C13,MATCH(C13,OFFSET(Vendite[TOTALE],D12,),0)+D12,MATCH(C13,Vendite[TOTALE],0)))</f>
        <v/>
      </c>
      <c r="E13" t="str">
        <f>IF($B13&gt;m,"",INDEX(Vendite[PRODOTTO],D13))</f>
        <v/>
      </c>
      <c r="F13" s="12" t="str">
        <f>IF($B13&gt;m,"",INDEX(Vendite[TRIMESTRE 1],$D13))</f>
        <v/>
      </c>
      <c r="G13" s="12" t="str">
        <f>IF($B13&gt;m,"",INDEX(Vendite[TRIMESTRE 2],$D13))</f>
        <v/>
      </c>
      <c r="H13" s="12" t="str">
        <f>IF($B13&gt;m,"",INDEX(Vendite[TRIMESTRE 3],$D13))</f>
        <v/>
      </c>
      <c r="I13" s="12" t="str">
        <f>IF($B13&gt;m,"",INDEX(Vendite[TRIMESTRE 4],$D13))</f>
        <v/>
      </c>
      <c r="J13" s="12" t="str">
        <f>IF($B13&gt;m,"",INDEX(Vendite[TOTALE],$D13))</f>
        <v/>
      </c>
    </row>
    <row r="14" spans="1:10" x14ac:dyDescent="0.25">
      <c r="B14">
        <v>10</v>
      </c>
      <c r="C14" s="12" t="str">
        <f>IF($B14&gt;m,"",LARGE(Vendite[TOTALE],10))</f>
        <v/>
      </c>
      <c r="D14" t="str">
        <f ca="1">IF($B14&gt;m,"",IF(C13=C14,MATCH(C14,OFFSET(Vendite[TOTALE],D13,),0)+D13,MATCH(C14,Vendite[TOTALE],0)))</f>
        <v/>
      </c>
      <c r="E14" t="str">
        <f>IF($B14&gt;m,"",INDEX(Vendite[PRODOTTO],D14))</f>
        <v/>
      </c>
      <c r="F14" s="12" t="str">
        <f>IF($B14&gt;m,"",INDEX(Vendite[TRIMESTRE 1],$D14))</f>
        <v/>
      </c>
      <c r="G14" s="12" t="str">
        <f>IF($B14&gt;m,"",INDEX(Vendite[TRIMESTRE 2],$D14))</f>
        <v/>
      </c>
      <c r="H14" s="12" t="str">
        <f>IF($B14&gt;m,"",INDEX(Vendite[TRIMESTRE 3],$D14))</f>
        <v/>
      </c>
      <c r="I14" s="12" t="str">
        <f>IF($B14&gt;m,"",INDEX(Vendite[TRIMESTRE 4],$D14))</f>
        <v/>
      </c>
      <c r="J14" s="12" t="str">
        <f>IF($B14&gt;m,"",INDEX(Vendite[TOTALE],$D14))</f>
        <v/>
      </c>
    </row>
    <row r="15" spans="1:10" x14ac:dyDescent="0.25">
      <c r="E15" t="str">
        <f>""</f>
        <v/>
      </c>
    </row>
    <row r="16" spans="1:10" x14ac:dyDescent="0.25">
      <c r="B16" t="b">
        <f>IncludiAltro="yes"</f>
        <v>0</v>
      </c>
      <c r="E16" t="s">
        <v>31</v>
      </c>
      <c r="F16" s="12">
        <f ca="1">SUM(Vendite[TRIMESTRE 1]) - SUM(F5:F14)</f>
        <v>6533.0000000000018</v>
      </c>
      <c r="G16" s="12">
        <f ca="1">SUM(Vendite[TRIMESTRE 2]) - SUM(G5:G14)</f>
        <v>5553.0499999999993</v>
      </c>
      <c r="H16" s="12">
        <f ca="1">SUM(Vendite[TRIMESTRE 3]) - SUM(H5:H14)</f>
        <v>6959.7999999999993</v>
      </c>
      <c r="I16" s="12">
        <f ca="1">SUM(Vendite[TRIMESTRE 4]) - SUM(I5:I14)</f>
        <v>8166.25</v>
      </c>
      <c r="J16" s="12">
        <f ca="1">SUM(Vendite[TOTALE]) - SUM(J5:J14)</f>
        <v>27212.100000000006</v>
      </c>
    </row>
    <row r="18" spans="2:10" x14ac:dyDescent="0.25">
      <c r="E18" t="s">
        <v>40</v>
      </c>
      <c r="F18" s="12">
        <f>SUM(Vendite[TRIMESTRE 1])</f>
        <v>18613.400000000001</v>
      </c>
      <c r="G18" s="12">
        <f>SUM(Vendite[TRIMESTRE 2])</f>
        <v>16921.39</v>
      </c>
      <c r="H18" s="12">
        <f>SUM(Vendite[TRIMESTRE 3])</f>
        <v>23554.44</v>
      </c>
      <c r="I18" s="12">
        <f>SUM(Vendite[TRIMESTRE 4])</f>
        <v>24231</v>
      </c>
      <c r="J18" s="12">
        <f>SUM(Vendite[TOTALE])</f>
        <v>83320.23000000001</v>
      </c>
    </row>
    <row r="22" spans="2:10" x14ac:dyDescent="0.25">
      <c r="B22" t="str">
        <f>"TOTALE E NUMERO " &amp; m &amp; " PRODOTTI "</f>
        <v xml:space="preserve">TOTALE E NUMERO 5 PRODOTTI </v>
      </c>
    </row>
    <row r="25" spans="2:10" ht="13.5" x14ac:dyDescent="0.25">
      <c r="E25" s="11"/>
    </row>
  </sheetData>
  <pageMargins left="0.7" right="0.7" top="0.75" bottom="0.75" header="0.3" footer="0.3"/>
  <pageSetup orientation="portrait" r:id="rId1"/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835959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>Complete</EditorialStatus>
    <Markets xmlns="7851d254-ce09-43b6-8d90-072588e7901c"/>
    <OriginAsset xmlns="7851d254-ce09-43b6-8d90-072588e7901c" xsi:nil="true"/>
    <AssetStart xmlns="7851d254-ce09-43b6-8d90-072588e7901c">2012-05-15T20:27:00+00:00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376474</Value>
    </PublishStatusLookup>
    <APAuthor xmlns="7851d254-ce09-43b6-8d90-072588e7901c">
      <UserInfo>
        <DisplayName/>
        <AccountId>2467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>TP</AssetType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true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>TEMPLATE ON HOLD! DO NOT PUBLISH! BlockPublish set by REDMOND\dduffy!</UALocComments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true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2007 Default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TP102897390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  <LocMarketGroupTiers2 xmlns="7851d254-ce09-43b6-8d90-072588e7901c" xsi:nil="true"/>
  </documentManagement>
</p:properties>
</file>

<file path=customXml/item2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1.xml><?xml version="1.0" encoding="utf-8"?>
<ds:datastoreItem xmlns:ds="http://schemas.openxmlformats.org/officeDocument/2006/customXml" ds:itemID="{20916781-2449-4715-9316-7F413B94628C}">
  <ds:schemaRefs>
    <ds:schemaRef ds:uri="http://schemas.microsoft.com/office/2006/metadata/properties"/>
    <ds:schemaRef ds:uri="http://schemas.microsoft.com/office/infopath/2007/PartnerControls"/>
    <ds:schemaRef ds:uri="7851d254-ce09-43b6-8d90-072588e7901c"/>
  </ds:schemaRefs>
</ds:datastoreItem>
</file>

<file path=customXml/itemProps23.xml><?xml version="1.0" encoding="utf-8"?>
<ds:datastoreItem xmlns:ds="http://schemas.openxmlformats.org/officeDocument/2006/customXml" ds:itemID="{7A44A229-A555-4C82-A072-500AE9FFA0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1d254-ce09-43b6-8d90-072588e790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2.xml><?xml version="1.0" encoding="utf-8"?>
<ds:datastoreItem xmlns:ds="http://schemas.openxmlformats.org/officeDocument/2006/customXml" ds:itemID="{3F63013A-FA38-420F-B049-A18B1E0B4DBE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TM02897391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Rapporto trimestrale vendite</vt:lpstr>
      <vt:lpstr>calcoli</vt:lpstr>
      <vt:lpstr>Altro</vt:lpstr>
      <vt:lpstr>IncludiAltro</vt:lpstr>
      <vt:lpstr>m</vt:lpstr>
      <vt:lpstr>SottotitoloGrafico</vt:lpstr>
      <vt:lpstr>Totale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2012-02-21T13:54:47Z</dcterms:created>
  <dcterms:modified xsi:type="dcterms:W3CDTF">2021-03-24T03:43:19Z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Order">
    <vt:r8>7913600</vt:r8>
  </property>
  <property fmtid="{D5CDD505-2E9C-101B-9397-08002B2CF9AE}" pid="9" name="HiddenCategoryTags">
    <vt:lpwstr/>
  </property>
  <property fmtid="{D5CDD505-2E9C-101B-9397-08002B2CF9AE}" pid="10" name="CategoryTags">
    <vt:lpwstr/>
  </property>
  <property fmtid="{D5CDD505-2E9C-101B-9397-08002B2CF9AE}" pid="11" name="Applications">
    <vt:lpwstr/>
  </property>
</Properties>
</file>