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it-IT/"/>
    </mc:Choice>
  </mc:AlternateContent>
  <xr:revisionPtr revIDLastSave="0" documentId="13_ncr:3_{2946970A-76F3-46BB-BF04-228F694DCB99}" xr6:coauthVersionLast="43" xr6:coauthVersionMax="43" xr10:uidLastSave="{00000000-0000-0000-0000-000000000000}"/>
  <bookViews>
    <workbookView xWindow="-120" yWindow="-120" windowWidth="28230" windowHeight="13860" xr2:uid="{00000000-000D-0000-FFFF-FFFF00000000}"/>
  </bookViews>
  <sheets>
    <sheet name="Calendario annuale" sheetId="1" r:id="rId1"/>
  </sheets>
  <definedNames>
    <definedName name="AgoDom1">DATE(AnnoCalendario,8,1)-WEEKDAY(DATE(AnnoCalendario,8,1))+1</definedName>
    <definedName name="AnnoCalendario">'Calendario annuale'!$C$1</definedName>
    <definedName name="AprDom1">DATE(AnnoCalendario,4,1)-WEEKDAY(DATE(AnnoCalendario,4,1))+1</definedName>
    <definedName name="_xlnm.Print_Area" localSheetId="0">'Calendario annuale'!$B$1:$W$55</definedName>
    <definedName name="DicDom1">DATE(AnnoCalendario,12,1)-WEEKDAY(DATE(AnnoCalendario,12,1))+1</definedName>
    <definedName name="FebDom1">DATE(AnnoCalendario,2,1)-WEEKDAY(DATE(AnnoCalendario,2,1))+1</definedName>
    <definedName name="GenDom1">DATE(AnnoCalendario,1,1)-WEEKDAY(DATE(AnnoCalendario,1,1))+1</definedName>
    <definedName name="GiuDom1">DATE(AnnoCalendario,6,1)-WEEKDAY(DATE(AnnoCalendario,6,1))+1</definedName>
    <definedName name="LugDom1">DATE(AnnoCalendario,7,1)-WEEKDAY(DATE(AnnoCalendario,7,1))+1</definedName>
    <definedName name="MagDom1">DATE(AnnoCalendario,5,1)-WEEKDAY(DATE(AnnoCalendario,5,1))+1</definedName>
    <definedName name="MarDom1">DATE(AnnoCalendario,3,1)-WEEKDAY(DATE(AnnoCalendario,3,1))+1</definedName>
    <definedName name="NovDom1">DATE(AnnoCalendario,11,1)-WEEKDAY(DATE(AnnoCalendario,11,1))+1</definedName>
    <definedName name="OttDom1">DATE(AnnoCalendario,10,1)-WEEKDAY(DATE(AnnoCalendario,10,1))+1</definedName>
    <definedName name="SetDom1">DATE(AnnoCalendario,9,1)-WEEKDAY(DATE(AnnoCalendario,9,1))+1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<sst xmlns="http://schemas.openxmlformats.org/spreadsheetml/2006/main" count="108" uniqueCount="30">
  <si>
    <t>GENNAIO</t>
  </si>
  <si>
    <t>L</t>
  </si>
  <si>
    <t>MARZO</t>
  </si>
  <si>
    <t>MAGGIO</t>
  </si>
  <si>
    <t>LUGLIO</t>
  </si>
  <si>
    <t>SETTEMBRE</t>
  </si>
  <si>
    <t>NOVEMBRE</t>
  </si>
  <si>
    <t>M</t>
  </si>
  <si>
    <t>G</t>
  </si>
  <si>
    <t>V</t>
  </si>
  <si>
    <t>S</t>
  </si>
  <si>
    <t>D</t>
  </si>
  <si>
    <t>FEBBRAIO</t>
  </si>
  <si>
    <t>APRILE</t>
  </si>
  <si>
    <t>GIUGNO</t>
  </si>
  <si>
    <t>AGOSTO</t>
  </si>
  <si>
    <t>OTTOBRE</t>
  </si>
  <si>
    <t>DICEMBRE</t>
  </si>
  <si>
    <t>DATE IMPORTANTI</t>
  </si>
  <si>
    <t>1 GENNAIO</t>
  </si>
  <si>
    <t>CAPODANNO</t>
  </si>
  <si>
    <t>14 FEBBRAIO</t>
  </si>
  <si>
    <t>SAN VALENTINO</t>
  </si>
  <si>
    <t>22 FEBBRAIO</t>
  </si>
  <si>
    <t>PORTE APERTE</t>
  </si>
  <si>
    <t>Viale Martedì 123</t>
  </si>
  <si>
    <t>20100 Milano (MI)</t>
  </si>
  <si>
    <t>02.123 456 78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</si>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</sst>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9" formatCode="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0" fillId="2" borderId="0" xfId="0" applyFont="1" applyFill="1" applyBorder="1"/>
    <xf numFmtId="0" fontId="7" fillId="2" borderId="0" xfId="0" applyFont="1" applyFill="1" applyAlignment="1">
      <alignment vertical="center"/>
    </xf>
    <xf numFmtId="49" fontId="0" fillId="0" borderId="0" xfId="0" applyNumberFormat="1" applyFont="1"/>
    <xf numFmtId="49" fontId="9" fillId="0" borderId="0" xfId="0" applyNumberFormat="1" applyFont="1"/>
    <xf numFmtId="49" fontId="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9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/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Foglie" descr="Sei foglie posizionate sul lato destro del calendario, a varie distanze e angolazioni." title="Decorazioni calendar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Casella di selezione" descr="Usare la casella di selezione per cambiare l'anno di calendario oppure immettere l'anno nella cella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15</xdr:col>
      <xdr:colOff>85725</xdr:colOff>
      <xdr:row>2</xdr:row>
      <xdr:rowOff>66675</xdr:rowOff>
    </xdr:to>
    <xdr:sp macro="" textlink="">
      <xdr:nvSpPr>
        <xdr:cNvPr id="6" name="Istruzion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40576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it" sz="1000" b="0" i="1">
              <a:solidFill>
                <a:schemeClr val="accent5"/>
              </a:solidFill>
              <a:latin typeface="Calibri" panose="020F0502020204030204" pitchFamily="34" charset="0"/>
            </a:rPr>
            <a:t>Per cambiare l'anno del calendario</a:t>
          </a:r>
          <a:r>
            <a:rPr lang="it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, fare clic sulla casella di selezione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Per cambiare questo logo, fare clic con il pulsante destro del mouse sull'immagine e scegliere Cambia immagine." title="Logo azienda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B1" s="5"/>
      <c r="C1" s="26">
        <f ca="1">YEAR(TODAY())</f>
        <v>2019</v>
      </c>
      <c r="D1" s="26"/>
      <c r="E1" s="26"/>
      <c r="F1" s="26"/>
      <c r="G1" s="1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14"/>
      <c r="U1" s="8" t="s">
        <v>18</v>
      </c>
      <c r="V1" s="5"/>
      <c r="W1" s="5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42" ht="15" customHeight="1" x14ac:dyDescent="0.25">
      <c r="B3" s="2"/>
      <c r="C3" s="16" t="s">
        <v>0</v>
      </c>
      <c r="D3" s="3"/>
      <c r="E3" s="3"/>
      <c r="F3" s="3"/>
      <c r="G3" s="3"/>
      <c r="H3" s="3"/>
      <c r="I3" s="3"/>
      <c r="J3" s="19"/>
      <c r="K3" s="4" t="s">
        <v>12</v>
      </c>
      <c r="L3" s="3"/>
      <c r="M3" s="3"/>
      <c r="N3" s="3"/>
      <c r="O3" s="3"/>
      <c r="P3" s="3"/>
      <c r="Q3" s="3"/>
      <c r="R3" s="2"/>
      <c r="S3" s="7"/>
      <c r="U3" s="12" t="s">
        <v>19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24" t="s">
        <v>1</v>
      </c>
      <c r="D4" s="24" t="s">
        <v>7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0"/>
      <c r="K4" s="25" t="s">
        <v>1</v>
      </c>
      <c r="L4" s="25" t="s">
        <v>7</v>
      </c>
      <c r="M4" s="25" t="s">
        <v>7</v>
      </c>
      <c r="N4" s="25" t="s">
        <v>8</v>
      </c>
      <c r="O4" s="25" t="s">
        <v>9</v>
      </c>
      <c r="P4" s="25" t="s">
        <v>10</v>
      </c>
      <c r="Q4" s="25" t="s">
        <v>11</v>
      </c>
      <c r="R4" s="2"/>
      <c r="S4" s="5"/>
      <c r="U4" s="18" t="s">
        <v>20</v>
      </c>
      <c r="Z4" s="2"/>
      <c r="AH4" s="2"/>
      <c r="AP4" s="2"/>
    </row>
    <row r="5" spans="1:42" ht="15" customHeight="1" x14ac:dyDescent="0.2">
      <c r="B5" s="2"/>
      <c r="C5" s="27" t="str">
        <f ca="1">IF(DAY(GenDom1)=1,"",IF(AND(YEAR(GenDom1+1)=AnnoCalendario,MONTH(GenDom1+1)=1),GenDom1+1,""))</f>
        <v/>
      </c>
      <c r="D5" s="27">
        <f ca="1">IF(DAY(GenDom1)=1,"",IF(AND(YEAR(GenDom1+2)=AnnoCalendario,MONTH(GenDom1+2)=1),GenDom1+2,""))</f>
        <v>43466</v>
      </c>
      <c r="E5" s="27">
        <f ca="1">IF(DAY(GenDom1)=1,"",IF(AND(YEAR(GenDom1+3)=AnnoCalendario,MONTH(GenDom1+3)=1),GenDom1+3,""))</f>
        <v>43467</v>
      </c>
      <c r="F5" s="27">
        <f ca="1">IF(DAY(GenDom1)=1,"",IF(AND(YEAR(GenDom1+4)=AnnoCalendario,MONTH(GenDom1+4)=1),GenDom1+4,""))</f>
        <v>43468</v>
      </c>
      <c r="G5" s="27">
        <f ca="1">IF(DAY(GenDom1)=1,"",IF(AND(YEAR(GenDom1+5)=AnnoCalendario,MONTH(GenDom1+5)=1),GenDom1+5,""))</f>
        <v>43469</v>
      </c>
      <c r="H5" s="27">
        <f ca="1">IF(DAY(GenDom1)=1,"",IF(AND(YEAR(GenDom1+6)=AnnoCalendario,MONTH(GenDom1+6)=1),GenDom1+6,""))</f>
        <v>43470</v>
      </c>
      <c r="I5" s="27">
        <f ca="1">IF(DAY(GenDom1)=1,IF(AND(YEAR(GenDom1)=AnnoCalendario,MONTH(GenDom1)=1),GenDom1,""),IF(AND(YEAR(GenDom1+7)=AnnoCalendario,MONTH(GenDom1+7)=1),GenDom1+7,""))</f>
        <v>43471</v>
      </c>
      <c r="J5" s="20"/>
      <c r="K5" s="27" t="str">
        <f ca="1">IF(DAY(FebDom1)=1,"",IF(AND(YEAR(FebDom1+1)=AnnoCalendario,MONTH(FebDom1+1)=2),FebDom1+1,""))</f>
        <v/>
      </c>
      <c r="L5" s="27" t="str">
        <f ca="1">IF(DAY(FebDom1)=1,"",IF(AND(YEAR(FebDom1+2)=AnnoCalendario,MONTH(FebDom1+2)=2),FebDom1+2,""))</f>
        <v/>
      </c>
      <c r="M5" s="27" t="str">
        <f ca="1">IF(DAY(FebDom1)=1,"",IF(AND(YEAR(FebDom1+3)=AnnoCalendario,MONTH(FebDom1+3)=2),FebDom1+3,""))</f>
        <v/>
      </c>
      <c r="N5" s="27" t="str">
        <f ca="1">IF(DAY(FebDom1)=1,"",IF(AND(YEAR(FebDom1+4)=AnnoCalendario,MONTH(FebDom1+4)=2),FebDom1+4,""))</f>
        <v/>
      </c>
      <c r="O5" s="27">
        <f ca="1">IF(DAY(FebDom1)=1,"",IF(AND(YEAR(FebDom1+5)=AnnoCalendario,MONTH(FebDom1+5)=2),FebDom1+5,""))</f>
        <v>43497</v>
      </c>
      <c r="P5" s="27">
        <f ca="1">IF(DAY(FebDom1)=1,"",IF(AND(YEAR(FebDom1+6)=AnnoCalendario,MONTH(FebDom1+6)=2),FebDom1+6,""))</f>
        <v>43498</v>
      </c>
      <c r="Q5" s="27">
        <f ca="1">IF(DAY(FebDom1)=1,IF(AND(YEAR(FebDom1)=AnnoCalendario,MONTH(FebDom1)=2),FebDom1,""),IF(AND(YEAR(FebDom1+7)=AnnoCalendario,MONTH(FebDom1+7)=2),FebDom1+7,""))</f>
        <v>43499</v>
      </c>
      <c r="R5" s="2"/>
      <c r="S5" s="5"/>
      <c r="U5" s="11"/>
      <c r="Z5" s="2"/>
      <c r="AH5" s="2"/>
      <c r="AP5" s="2"/>
    </row>
    <row r="6" spans="1:42" ht="15" customHeight="1" x14ac:dyDescent="0.2">
      <c r="B6" s="2"/>
      <c r="C6" s="27">
        <f ca="1">IF(DAY(GenDom1)=1,IF(AND(YEAR(GenDom1+1)=AnnoCalendario,MONTH(GenDom1+1)=1),GenDom1+1,""),IF(AND(YEAR(GenDom1+8)=AnnoCalendario,MONTH(GenDom1+8)=1),GenDom1+8,""))</f>
        <v>43472</v>
      </c>
      <c r="D6" s="27">
        <f ca="1">IF(DAY(GenDom1)=1,IF(AND(YEAR(GenDom1+2)=AnnoCalendario,MONTH(GenDom1+2)=1),GenDom1+2,""),IF(AND(YEAR(GenDom1+9)=AnnoCalendario,MONTH(GenDom1+9)=1),GenDom1+9,""))</f>
        <v>43473</v>
      </c>
      <c r="E6" s="27">
        <f ca="1">IF(DAY(GenDom1)=1,IF(AND(YEAR(GenDom1+3)=AnnoCalendario,MONTH(GenDom1+3)=1),GenDom1+3,""),IF(AND(YEAR(GenDom1+10)=AnnoCalendario,MONTH(GenDom1+10)=1),GenDom1+10,""))</f>
        <v>43474</v>
      </c>
      <c r="F6" s="27">
        <f ca="1">IF(DAY(GenDom1)=1,IF(AND(YEAR(GenDom1+4)=AnnoCalendario,MONTH(GenDom1+4)=1),GenDom1+4,""),IF(AND(YEAR(GenDom1+11)=AnnoCalendario,MONTH(GenDom1+11)=1),GenDom1+11,""))</f>
        <v>43475</v>
      </c>
      <c r="G6" s="27">
        <f ca="1">IF(DAY(GenDom1)=1,IF(AND(YEAR(GenDom1+5)=AnnoCalendario,MONTH(GenDom1+5)=1),GenDom1+5,""),IF(AND(YEAR(GenDom1+12)=AnnoCalendario,MONTH(GenDom1+12)=1),GenDom1+12,""))</f>
        <v>43476</v>
      </c>
      <c r="H6" s="27">
        <f ca="1">IF(DAY(GenDom1)=1,IF(AND(YEAR(GenDom1+6)=AnnoCalendario,MONTH(GenDom1+6)=1),GenDom1+6,""),IF(AND(YEAR(GenDom1+13)=AnnoCalendario,MONTH(GenDom1+13)=1),GenDom1+13,""))</f>
        <v>43477</v>
      </c>
      <c r="I6" s="27">
        <f ca="1">IF(DAY(GenDom1)=1,IF(AND(YEAR(GenDom1+7)=AnnoCalendario,MONTH(GenDom1+7)=1),GenDom1+7,""),IF(AND(YEAR(GenDom1+14)=AnnoCalendario,MONTH(GenDom1+14)=1),GenDom1+14,""))</f>
        <v>43478</v>
      </c>
      <c r="J6" s="20"/>
      <c r="K6" s="27">
        <f ca="1">IF(DAY(FebDom1)=1,IF(AND(YEAR(FebDom1+1)=AnnoCalendario,MONTH(FebDom1+1)=2),FebDom1+1,""),IF(AND(YEAR(FebDom1+8)=AnnoCalendario,MONTH(FebDom1+8)=2),FebDom1+8,""))</f>
        <v>43500</v>
      </c>
      <c r="L6" s="27">
        <f ca="1">IF(DAY(FebDom1)=1,IF(AND(YEAR(FebDom1+2)=AnnoCalendario,MONTH(FebDom1+2)=2),FebDom1+2,""),IF(AND(YEAR(FebDom1+9)=AnnoCalendario,MONTH(FebDom1+9)=2),FebDom1+9,""))</f>
        <v>43501</v>
      </c>
      <c r="M6" s="27">
        <f ca="1">IF(DAY(FebDom1)=1,IF(AND(YEAR(FebDom1+3)=AnnoCalendario,MONTH(FebDom1+3)=2),FebDom1+3,""),IF(AND(YEAR(FebDom1+10)=AnnoCalendario,MONTH(FebDom1+10)=2),FebDom1+10,""))</f>
        <v>43502</v>
      </c>
      <c r="N6" s="27">
        <f ca="1">IF(DAY(FebDom1)=1,IF(AND(YEAR(FebDom1+4)=AnnoCalendario,MONTH(FebDom1+4)=2),FebDom1+4,""),IF(AND(YEAR(FebDom1+11)=AnnoCalendario,MONTH(FebDom1+11)=2),FebDom1+11,""))</f>
        <v>43503</v>
      </c>
      <c r="O6" s="27">
        <f ca="1">IF(DAY(FebDom1)=1,IF(AND(YEAR(FebDom1+5)=AnnoCalendario,MONTH(FebDom1+5)=2),FebDom1+5,""),IF(AND(YEAR(FebDom1+12)=AnnoCalendario,MONTH(FebDom1+12)=2),FebDom1+12,""))</f>
        <v>43504</v>
      </c>
      <c r="P6" s="27">
        <f ca="1">IF(DAY(FebDom1)=1,IF(AND(YEAR(FebDom1+6)=AnnoCalendario,MONTH(FebDom1+6)=2),FebDom1+6,""),IF(AND(YEAR(FebDom1+13)=AnnoCalendario,MONTH(FebDom1+13)=2),FebDom1+13,""))</f>
        <v>43505</v>
      </c>
      <c r="Q6" s="27">
        <f ca="1">IF(DAY(FebDom1)=1,IF(AND(YEAR(FebDom1+7)=AnnoCalendario,MONTH(FebDom1+7)=2),FebDom1+7,""),IF(AND(YEAR(FebDom1+14)=AnnoCalendario,MONTH(FebDom1+14)=2),FebDom1+14,""))</f>
        <v>43506</v>
      </c>
      <c r="R6" s="2"/>
      <c r="S6" s="5"/>
      <c r="U6" s="13" t="s">
        <v>21</v>
      </c>
      <c r="Z6" s="2"/>
      <c r="AH6" s="2"/>
      <c r="AP6" s="2"/>
    </row>
    <row r="7" spans="1:42" ht="15" customHeight="1" x14ac:dyDescent="0.2">
      <c r="B7" s="2"/>
      <c r="C7" s="27">
        <f ca="1">IF(DAY(GenDom1)=1,IF(AND(YEAR(GenDom1+8)=AnnoCalendario,MONTH(GenDom1+8)=1),GenDom1+8,""),IF(AND(YEAR(GenDom1+15)=AnnoCalendario,MONTH(GenDom1+15)=1),GenDom1+15,""))</f>
        <v>43479</v>
      </c>
      <c r="D7" s="27">
        <f ca="1">IF(DAY(GenDom1)=1,IF(AND(YEAR(GenDom1+9)=AnnoCalendario,MONTH(GenDom1+9)=1),GenDom1+9,""),IF(AND(YEAR(GenDom1+16)=AnnoCalendario,MONTH(GenDom1+16)=1),GenDom1+16,""))</f>
        <v>43480</v>
      </c>
      <c r="E7" s="27">
        <f ca="1">IF(DAY(GenDom1)=1,IF(AND(YEAR(GenDom1+10)=AnnoCalendario,MONTH(GenDom1+10)=1),GenDom1+10,""),IF(AND(YEAR(GenDom1+17)=AnnoCalendario,MONTH(GenDom1+17)=1),GenDom1+17,""))</f>
        <v>43481</v>
      </c>
      <c r="F7" s="27">
        <f ca="1">IF(DAY(GenDom1)=1,IF(AND(YEAR(GenDom1+11)=AnnoCalendario,MONTH(GenDom1+11)=1),GenDom1+11,""),IF(AND(YEAR(GenDom1+18)=AnnoCalendario,MONTH(GenDom1+18)=1),GenDom1+18,""))</f>
        <v>43482</v>
      </c>
      <c r="G7" s="27">
        <f ca="1">IF(DAY(GenDom1)=1,IF(AND(YEAR(GenDom1+12)=AnnoCalendario,MONTH(GenDom1+12)=1),GenDom1+12,""),IF(AND(YEAR(GenDom1+19)=AnnoCalendario,MONTH(GenDom1+19)=1),GenDom1+19,""))</f>
        <v>43483</v>
      </c>
      <c r="H7" s="27">
        <f ca="1">IF(DAY(GenDom1)=1,IF(AND(YEAR(GenDom1+13)=AnnoCalendario,MONTH(GenDom1+13)=1),GenDom1+13,""),IF(AND(YEAR(GenDom1+20)=AnnoCalendario,MONTH(GenDom1+20)=1),GenDom1+20,""))</f>
        <v>43484</v>
      </c>
      <c r="I7" s="27">
        <f ca="1">IF(DAY(GenDom1)=1,IF(AND(YEAR(GenDom1+14)=AnnoCalendario,MONTH(GenDom1+14)=1),GenDom1+14,""),IF(AND(YEAR(GenDom1+21)=AnnoCalendario,MONTH(GenDom1+21)=1),GenDom1+21,""))</f>
        <v>43485</v>
      </c>
      <c r="J7" s="20"/>
      <c r="K7" s="27">
        <f ca="1">IF(DAY(FebDom1)=1,IF(AND(YEAR(FebDom1+8)=AnnoCalendario,MONTH(FebDom1+8)=2),FebDom1+8,""),IF(AND(YEAR(FebDom1+15)=AnnoCalendario,MONTH(FebDom1+15)=2),FebDom1+15,""))</f>
        <v>43507</v>
      </c>
      <c r="L7" s="27">
        <f ca="1">IF(DAY(FebDom1)=1,IF(AND(YEAR(FebDom1+9)=AnnoCalendario,MONTH(FebDom1+9)=2),FebDom1+9,""),IF(AND(YEAR(FebDom1+16)=AnnoCalendario,MONTH(FebDom1+16)=2),FebDom1+16,""))</f>
        <v>43508</v>
      </c>
      <c r="M7" s="27">
        <f ca="1">IF(DAY(FebDom1)=1,IF(AND(YEAR(FebDom1+10)=AnnoCalendario,MONTH(FebDom1+10)=2),FebDom1+10,""),IF(AND(YEAR(FebDom1+17)=AnnoCalendario,MONTH(FebDom1+17)=2),FebDom1+17,""))</f>
        <v>43509</v>
      </c>
      <c r="N7" s="27">
        <f ca="1">IF(DAY(FebDom1)=1,IF(AND(YEAR(FebDom1+11)=AnnoCalendario,MONTH(FebDom1+11)=2),FebDom1+11,""),IF(AND(YEAR(FebDom1+18)=AnnoCalendario,MONTH(FebDom1+18)=2),FebDom1+18,""))</f>
        <v>43510</v>
      </c>
      <c r="O7" s="27">
        <f ca="1">IF(DAY(FebDom1)=1,IF(AND(YEAR(FebDom1+12)=AnnoCalendario,MONTH(FebDom1+12)=2),FebDom1+12,""),IF(AND(YEAR(FebDom1+19)=AnnoCalendario,MONTH(FebDom1+19)=2),FebDom1+19,""))</f>
        <v>43511</v>
      </c>
      <c r="P7" s="27">
        <f ca="1">IF(DAY(FebDom1)=1,IF(AND(YEAR(FebDom1+13)=AnnoCalendario,MONTH(FebDom1+13)=2),FebDom1+13,""),IF(AND(YEAR(FebDom1+20)=AnnoCalendario,MONTH(FebDom1+20)=2),FebDom1+20,""))</f>
        <v>43512</v>
      </c>
      <c r="Q7" s="27">
        <f ca="1">IF(DAY(FebDom1)=1,IF(AND(YEAR(FebDom1+14)=AnnoCalendario,MONTH(FebDom1+14)=2),FebDom1+14,""),IF(AND(YEAR(FebDom1+21)=AnnoCalendario,MONTH(FebDom1+21)=2),FebDom1+21,""))</f>
        <v>43513</v>
      </c>
      <c r="R7" s="2"/>
      <c r="S7" s="5"/>
      <c r="U7" s="18" t="s">
        <v>22</v>
      </c>
      <c r="Z7" s="2"/>
      <c r="AH7" s="2"/>
      <c r="AP7" s="2"/>
    </row>
    <row r="8" spans="1:42" ht="15" customHeight="1" x14ac:dyDescent="0.2">
      <c r="B8" s="2"/>
      <c r="C8" s="27">
        <f ca="1">IF(DAY(GenDom1)=1,IF(AND(YEAR(GenDom1+15)=AnnoCalendario,MONTH(GenDom1+15)=1),GenDom1+15,""),IF(AND(YEAR(GenDom1+22)=AnnoCalendario,MONTH(GenDom1+22)=1),GenDom1+22,""))</f>
        <v>43486</v>
      </c>
      <c r="D8" s="27">
        <f ca="1">IF(DAY(GenDom1)=1,IF(AND(YEAR(GenDom1+16)=AnnoCalendario,MONTH(GenDom1+16)=1),GenDom1+16,""),IF(AND(YEAR(GenDom1+23)=AnnoCalendario,MONTH(GenDom1+23)=1),GenDom1+23,""))</f>
        <v>43487</v>
      </c>
      <c r="E8" s="27">
        <f ca="1">IF(DAY(GenDom1)=1,IF(AND(YEAR(GenDom1+17)=AnnoCalendario,MONTH(GenDom1+17)=1),GenDom1+17,""),IF(AND(YEAR(GenDom1+24)=AnnoCalendario,MONTH(GenDom1+24)=1),GenDom1+24,""))</f>
        <v>43488</v>
      </c>
      <c r="F8" s="27">
        <f ca="1">IF(DAY(GenDom1)=1,IF(AND(YEAR(GenDom1+18)=AnnoCalendario,MONTH(GenDom1+18)=1),GenDom1+18,""),IF(AND(YEAR(GenDom1+25)=AnnoCalendario,MONTH(GenDom1+25)=1),GenDom1+25,""))</f>
        <v>43489</v>
      </c>
      <c r="G8" s="27">
        <f ca="1">IF(DAY(GenDom1)=1,IF(AND(YEAR(GenDom1+19)=AnnoCalendario,MONTH(GenDom1+19)=1),GenDom1+19,""),IF(AND(YEAR(GenDom1+26)=AnnoCalendario,MONTH(GenDom1+26)=1),GenDom1+26,""))</f>
        <v>43490</v>
      </c>
      <c r="H8" s="27">
        <f ca="1">IF(DAY(GenDom1)=1,IF(AND(YEAR(GenDom1+20)=AnnoCalendario,MONTH(GenDom1+20)=1),GenDom1+20,""),IF(AND(YEAR(GenDom1+27)=AnnoCalendario,MONTH(GenDom1+27)=1),GenDom1+27,""))</f>
        <v>43491</v>
      </c>
      <c r="I8" s="27">
        <f ca="1">IF(DAY(GenDom1)=1,IF(AND(YEAR(GenDom1+21)=AnnoCalendario,MONTH(GenDom1+21)=1),GenDom1+21,""),IF(AND(YEAR(GenDom1+28)=AnnoCalendario,MONTH(GenDom1+28)=1),GenDom1+28,""))</f>
        <v>43492</v>
      </c>
      <c r="J8" s="20"/>
      <c r="K8" s="27">
        <f ca="1">IF(DAY(FebDom1)=1,IF(AND(YEAR(FebDom1+15)=AnnoCalendario,MONTH(FebDom1+15)=2),FebDom1+15,""),IF(AND(YEAR(FebDom1+22)=AnnoCalendario,MONTH(FebDom1+22)=2),FebDom1+22,""))</f>
        <v>43514</v>
      </c>
      <c r="L8" s="27">
        <f ca="1">IF(DAY(FebDom1)=1,IF(AND(YEAR(FebDom1+16)=AnnoCalendario,MONTH(FebDom1+16)=2),FebDom1+16,""),IF(AND(YEAR(FebDom1+23)=AnnoCalendario,MONTH(FebDom1+23)=2),FebDom1+23,""))</f>
        <v>43515</v>
      </c>
      <c r="M8" s="27">
        <f ca="1">IF(DAY(FebDom1)=1,IF(AND(YEAR(FebDom1+17)=AnnoCalendario,MONTH(FebDom1+17)=2),FebDom1+17,""),IF(AND(YEAR(FebDom1+24)=AnnoCalendario,MONTH(FebDom1+24)=2),FebDom1+24,""))</f>
        <v>43516</v>
      </c>
      <c r="N8" s="27">
        <f ca="1">IF(DAY(FebDom1)=1,IF(AND(YEAR(FebDom1+18)=AnnoCalendario,MONTH(FebDom1+18)=2),FebDom1+18,""),IF(AND(YEAR(FebDom1+25)=AnnoCalendario,MONTH(FebDom1+25)=2),FebDom1+25,""))</f>
        <v>43517</v>
      </c>
      <c r="O8" s="27">
        <f ca="1">IF(DAY(FebDom1)=1,IF(AND(YEAR(FebDom1+19)=AnnoCalendario,MONTH(FebDom1+19)=2),FebDom1+19,""),IF(AND(YEAR(FebDom1+26)=AnnoCalendario,MONTH(FebDom1+26)=2),FebDom1+26,""))</f>
        <v>43518</v>
      </c>
      <c r="P8" s="27">
        <f ca="1">IF(DAY(FebDom1)=1,IF(AND(YEAR(FebDom1+20)=AnnoCalendario,MONTH(FebDom1+20)=2),FebDom1+20,""),IF(AND(YEAR(FebDom1+27)=AnnoCalendario,MONTH(FebDom1+27)=2),FebDom1+27,""))</f>
        <v>43519</v>
      </c>
      <c r="Q8" s="27">
        <f ca="1">IF(DAY(FebDom1)=1,IF(AND(YEAR(FebDom1+21)=AnnoCalendario,MONTH(FebDom1+21)=2),FebDom1+21,""),IF(AND(YEAR(FebDom1+28)=AnnoCalendario,MONTH(FebDom1+28)=2),FebDom1+28,""))</f>
        <v>43520</v>
      </c>
      <c r="R8" s="2"/>
      <c r="S8" s="5"/>
      <c r="U8" s="11"/>
      <c r="Z8" s="2"/>
      <c r="AH8" s="2"/>
      <c r="AP8" s="2"/>
    </row>
    <row r="9" spans="1:42" ht="15" customHeight="1" x14ac:dyDescent="0.2">
      <c r="B9" s="2"/>
      <c r="C9" s="27">
        <f ca="1">IF(DAY(GenDom1)=1,IF(AND(YEAR(GenDom1+22)=AnnoCalendario,MONTH(GenDom1+22)=1),GenDom1+22,""),IF(AND(YEAR(GenDom1+29)=AnnoCalendario,MONTH(GenDom1+29)=1),GenDom1+29,""))</f>
        <v>43493</v>
      </c>
      <c r="D9" s="27">
        <f ca="1">IF(DAY(GenDom1)=1,IF(AND(YEAR(GenDom1+23)=AnnoCalendario,MONTH(GenDom1+23)=1),GenDom1+23,""),IF(AND(YEAR(GenDom1+30)=AnnoCalendario,MONTH(GenDom1+30)=1),GenDom1+30,""))</f>
        <v>43494</v>
      </c>
      <c r="E9" s="27">
        <f ca="1">IF(DAY(GenDom1)=1,IF(AND(YEAR(GenDom1+24)=AnnoCalendario,MONTH(GenDom1+24)=1),GenDom1+24,""),IF(AND(YEAR(GenDom1+31)=AnnoCalendario,MONTH(GenDom1+31)=1),GenDom1+31,""))</f>
        <v>43495</v>
      </c>
      <c r="F9" s="27">
        <f ca="1">IF(DAY(GenDom1)=1,IF(AND(YEAR(GenDom1+25)=AnnoCalendario,MONTH(GenDom1+25)=1),GenDom1+25,""),IF(AND(YEAR(GenDom1+32)=AnnoCalendario,MONTH(GenDom1+32)=1),GenDom1+32,""))</f>
        <v>43496</v>
      </c>
      <c r="G9" s="27" t="str">
        <f ca="1">IF(DAY(GenDom1)=1,IF(AND(YEAR(GenDom1+26)=AnnoCalendario,MONTH(GenDom1+26)=1),GenDom1+26,""),IF(AND(YEAR(GenDom1+33)=AnnoCalendario,MONTH(GenDom1+33)=1),GenDom1+33,""))</f>
        <v/>
      </c>
      <c r="H9" s="27" t="str">
        <f ca="1">IF(DAY(GenDom1)=1,IF(AND(YEAR(GenDom1+27)=AnnoCalendario,MONTH(GenDom1+27)=1),GenDom1+27,""),IF(AND(YEAR(GenDom1+34)=AnnoCalendario,MONTH(GenDom1+34)=1),GenDom1+34,""))</f>
        <v/>
      </c>
      <c r="I9" s="27" t="str">
        <f ca="1">IF(DAY(GenDom1)=1,IF(AND(YEAR(GenDom1+28)=AnnoCalendario,MONTH(GenDom1+28)=1),GenDom1+28,""),IF(AND(YEAR(GenDom1+35)=AnnoCalendario,MONTH(GenDom1+35)=1),GenDom1+35,""))</f>
        <v/>
      </c>
      <c r="J9" s="20"/>
      <c r="K9" s="27">
        <f ca="1">IF(DAY(FebDom1)=1,IF(AND(YEAR(FebDom1+22)=AnnoCalendario,MONTH(FebDom1+22)=2),FebDom1+22,""),IF(AND(YEAR(FebDom1+29)=AnnoCalendario,MONTH(FebDom1+29)=2),FebDom1+29,""))</f>
        <v>43521</v>
      </c>
      <c r="L9" s="27">
        <f ca="1">IF(DAY(FebDom1)=1,IF(AND(YEAR(FebDom1+23)=AnnoCalendario,MONTH(FebDom1+23)=2),FebDom1+23,""),IF(AND(YEAR(FebDom1+30)=AnnoCalendario,MONTH(FebDom1+30)=2),FebDom1+30,""))</f>
        <v>43522</v>
      </c>
      <c r="M9" s="27">
        <f ca="1">IF(DAY(FebDom1)=1,IF(AND(YEAR(FebDom1+24)=AnnoCalendario,MONTH(FebDom1+24)=2),FebDom1+24,""),IF(AND(YEAR(FebDom1+31)=AnnoCalendario,MONTH(FebDom1+31)=2),FebDom1+31,""))</f>
        <v>43523</v>
      </c>
      <c r="N9" s="27">
        <f ca="1">IF(DAY(FebDom1)=1,IF(AND(YEAR(FebDom1+25)=AnnoCalendario,MONTH(FebDom1+25)=2),FebDom1+25,""),IF(AND(YEAR(FebDom1+32)=AnnoCalendario,MONTH(FebDom1+32)=2),FebDom1+32,""))</f>
        <v>43524</v>
      </c>
      <c r="O9" s="27" t="str">
        <f ca="1">IF(DAY(FebDom1)=1,IF(AND(YEAR(FebDom1+26)=AnnoCalendario,MONTH(FebDom1+26)=2),FebDom1+26,""),IF(AND(YEAR(FebDom1+33)=AnnoCalendario,MONTH(FebDom1+33)=2),FebDom1+33,""))</f>
        <v/>
      </c>
      <c r="P9" s="27" t="str">
        <f ca="1">IF(DAY(FebDom1)=1,IF(AND(YEAR(FebDom1+27)=AnnoCalendario,MONTH(FebDom1+27)=2),FebDom1+27,""),IF(AND(YEAR(FebDom1+34)=AnnoCalendario,MONTH(FebDom1+34)=2),FebDom1+34,""))</f>
        <v/>
      </c>
      <c r="Q9" s="27" t="str">
        <f ca="1">IF(DAY(FebDom1)=1,IF(AND(YEAR(FebDom1+28)=AnnoCalendario,MONTH(FebDom1+28)=2),FebDom1+28,""),IF(AND(YEAR(FebDom1+35)=AnnoCalendario,MONTH(FebDom1+35)=2),FebDom1+35,""))</f>
        <v/>
      </c>
      <c r="R9" s="2"/>
      <c r="S9" s="5"/>
      <c r="U9" s="12" t="s">
        <v>23</v>
      </c>
      <c r="Z9" s="2"/>
      <c r="AH9" s="2"/>
      <c r="AP9" s="2"/>
    </row>
    <row r="10" spans="1:42" ht="15" customHeight="1" x14ac:dyDescent="0.2">
      <c r="B10" s="2"/>
      <c r="C10" s="27" t="str">
        <f ca="1">IF(DAY(GenDom1)=1,IF(AND(YEAR(GenDom1+29)=AnnoCalendario,MONTH(GenDom1+29)=1),GenDom1+29,""),IF(AND(YEAR(GenDom1+36)=AnnoCalendario,MONTH(GenDom1+36)=1),GenDom1+36,""))</f>
        <v/>
      </c>
      <c r="D10" s="27" t="str">
        <f ca="1">IF(DAY(GenDom1)=1,IF(AND(YEAR(GenDom1+30)=AnnoCalendario,MONTH(GenDom1+30)=1),GenDom1+30,""),IF(AND(YEAR(GenDom1+37)=AnnoCalendario,MONTH(GenDom1+37)=1),GenDom1+37,""))</f>
        <v/>
      </c>
      <c r="E10" s="27" t="str">
        <f ca="1">IF(DAY(GenDom1)=1,IF(AND(YEAR(GenDom1+31)=AnnoCalendario,MONTH(GenDom1+31)=1),GenDom1+31,""),IF(AND(YEAR(GenDom1+38)=AnnoCalendario,MONTH(GenDom1+38)=1),GenDom1+38,""))</f>
        <v/>
      </c>
      <c r="F10" s="27" t="str">
        <f ca="1">IF(DAY(GenDom1)=1,IF(AND(YEAR(GenDom1+32)=AnnoCalendario,MONTH(GenDom1+32)=1),GenDom1+32,""),IF(AND(YEAR(GenDom1+39)=AnnoCalendario,MONTH(GenDom1+39)=1),GenDom1+39,""))</f>
        <v/>
      </c>
      <c r="G10" s="27" t="str">
        <f ca="1">IF(DAY(GenDom1)=1,IF(AND(YEAR(GenDom1+33)=AnnoCalendario,MONTH(GenDom1+33)=1),GenDom1+33,""),IF(AND(YEAR(GenDom1+40)=AnnoCalendario,MONTH(GenDom1+40)=1),GenDom1+40,""))</f>
        <v/>
      </c>
      <c r="H10" s="27" t="str">
        <f ca="1">IF(DAY(GenDom1)=1,IF(AND(YEAR(GenDom1+34)=AnnoCalendario,MONTH(GenDom1+34)=1),GenDom1+34,""),IF(AND(YEAR(GenDom1+41)=AnnoCalendario,MONTH(GenDom1+41)=1),GenDom1+41,""))</f>
        <v/>
      </c>
      <c r="I10" s="27" t="str">
        <f ca="1">IF(DAY(GenDom1)=1,IF(AND(YEAR(GenDom1+35)=AnnoCalendario,MONTH(GenDom1+35)=1),GenDom1+35,""),IF(AND(YEAR(GenDom1+42)=AnnoCalendario,MONTH(GenDom1+42)=1),GenDom1+42,""))</f>
        <v/>
      </c>
      <c r="J10" s="20"/>
      <c r="K10" s="27" t="str">
        <f ca="1">IF(DAY(FebDom1)=1,IF(AND(YEAR(FebDom1+29)=AnnoCalendario,MONTH(FebDom1+29)=2),FebDom1+29,""),IF(AND(YEAR(FebDom1+36)=AnnoCalendario,MONTH(FebDom1+36)=2),FebDom1+36,""))</f>
        <v/>
      </c>
      <c r="L10" s="27" t="str">
        <f ca="1">IF(DAY(FebDom1)=1,IF(AND(YEAR(FebDom1+30)=AnnoCalendario,MONTH(FebDom1+30)=2),FebDom1+30,""),IF(AND(YEAR(FebDom1+37)=AnnoCalendario,MONTH(FebDom1+37)=2),FebDom1+37,""))</f>
        <v/>
      </c>
      <c r="M10" s="27" t="str">
        <f ca="1">IF(DAY(FebDom1)=1,IF(AND(YEAR(FebDom1+31)=AnnoCalendario,MONTH(FebDom1+31)=2),FebDom1+31,""),IF(AND(YEAR(FebDom1+38)=AnnoCalendario,MONTH(FebDom1+38)=2),FebDom1+38,""))</f>
        <v/>
      </c>
      <c r="N10" s="27" t="str">
        <f ca="1">IF(DAY(FebDom1)=1,IF(AND(YEAR(FebDom1+32)=AnnoCalendario,MONTH(FebDom1+32)=2),FebDom1+32,""),IF(AND(YEAR(FebDom1+39)=AnnoCalendario,MONTH(FebDom1+39)=2),FebDom1+39,""))</f>
        <v/>
      </c>
      <c r="O10" s="27" t="str">
        <f ca="1">IF(DAY(FebDom1)=1,IF(AND(YEAR(FebDom1+33)=AnnoCalendario,MONTH(FebDom1+33)=2),FebDom1+33,""),IF(AND(YEAR(FebDom1+40)=AnnoCalendario,MONTH(FebDom1+40)=2),FebDom1+40,""))</f>
        <v/>
      </c>
      <c r="P10" s="27" t="str">
        <f ca="1">IF(DAY(FebDom1)=1,IF(AND(YEAR(FebDom1+34)=AnnoCalendario,MONTH(FebDom1+34)=2),FebDom1+34,""),IF(AND(YEAR(FebDom1+41)=AnnoCalendario,MONTH(FebDom1+41)=2),FebDom1+41,""))</f>
        <v/>
      </c>
      <c r="Q10" s="27" t="str">
        <f ca="1">IF(DAY(FebDom1)=1,IF(AND(YEAR(FebDom1+35)=AnnoCalendario,MONTH(FebDom1+35)=2),FebDom1+35,""),IF(AND(YEAR(FebDom1+42)=AnnoCalendario,MONTH(FebDom1+42)=2),FebDom1+42,""))</f>
        <v/>
      </c>
      <c r="R10" s="2"/>
      <c r="S10" s="5"/>
      <c r="U10" s="18" t="s">
        <v>24</v>
      </c>
      <c r="Z10" s="2"/>
      <c r="AH10" s="2"/>
      <c r="AP10" s="2"/>
    </row>
    <row r="11" spans="1:42" ht="15" customHeight="1" x14ac:dyDescent="0.2">
      <c r="B11" s="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5"/>
      <c r="U11" s="11"/>
      <c r="Z11" s="2"/>
      <c r="AH11" s="2"/>
      <c r="AP11" s="2"/>
    </row>
    <row r="12" spans="1:42" s="22" customFormat="1" ht="15" customHeight="1" x14ac:dyDescent="0.25">
      <c r="A12" s="1"/>
      <c r="B12" s="2"/>
      <c r="C12" s="4" t="s">
        <v>2</v>
      </c>
      <c r="D12" s="3"/>
      <c r="E12" s="3"/>
      <c r="F12" s="3"/>
      <c r="G12" s="3"/>
      <c r="H12" s="3"/>
      <c r="I12" s="3"/>
      <c r="J12" s="21"/>
      <c r="K12" s="4" t="s">
        <v>13</v>
      </c>
      <c r="L12" s="3"/>
      <c r="M12" s="3"/>
      <c r="N12" s="3"/>
      <c r="O12" s="3"/>
      <c r="P12" s="3"/>
      <c r="Q12" s="3"/>
      <c r="R12" s="2"/>
      <c r="S12" s="28"/>
      <c r="T12"/>
      <c r="U12" s="1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5" customHeight="1" x14ac:dyDescent="0.25">
      <c r="B13" s="2"/>
      <c r="C13" s="25" t="s">
        <v>1</v>
      </c>
      <c r="D13" s="25" t="s">
        <v>7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19"/>
      <c r="K13" s="25" t="s">
        <v>1</v>
      </c>
      <c r="L13" s="25" t="s">
        <v>7</v>
      </c>
      <c r="M13" s="25" t="s">
        <v>7</v>
      </c>
      <c r="N13" s="25" t="s">
        <v>8</v>
      </c>
      <c r="O13" s="25" t="s">
        <v>9</v>
      </c>
      <c r="P13" s="25" t="s">
        <v>10</v>
      </c>
      <c r="Q13" s="25" t="s">
        <v>11</v>
      </c>
      <c r="R13" s="2"/>
      <c r="S13" s="5"/>
      <c r="U13" s="18"/>
      <c r="Z13" s="2"/>
      <c r="AH13" s="2"/>
      <c r="AP13" s="2"/>
    </row>
    <row r="14" spans="1:42" ht="15" customHeight="1" x14ac:dyDescent="0.2">
      <c r="B14" s="2"/>
      <c r="C14" s="27" t="str">
        <f ca="1">IF(DAY(MarDom1)=1,"",IF(AND(YEAR(MarDom1+1)=AnnoCalendario,MONTH(MarDom1+1)=3),MarDom1+1,""))</f>
        <v/>
      </c>
      <c r="D14" s="27" t="str">
        <f ca="1">IF(DAY(MarDom1)=1,"",IF(AND(YEAR(MarDom1+2)=AnnoCalendario,MONTH(MarDom1+2)=3),MarDom1+2,""))</f>
        <v/>
      </c>
      <c r="E14" s="27" t="str">
        <f ca="1">IF(DAY(MarDom1)=1,"",IF(AND(YEAR(MarDom1+3)=AnnoCalendario,MONTH(MarDom1+3)=3),MarDom1+3,""))</f>
        <v/>
      </c>
      <c r="F14" s="27" t="str">
        <f ca="1">IF(DAY(MarDom1)=1,"",IF(AND(YEAR(MarDom1+4)=AnnoCalendario,MONTH(MarDom1+4)=3),MarDom1+4,""))</f>
        <v/>
      </c>
      <c r="G14" s="27">
        <f ca="1">IF(DAY(MarDom1)=1,"",IF(AND(YEAR(MarDom1+5)=AnnoCalendario,MONTH(MarDom1+5)=3),MarDom1+5,""))</f>
        <v>43525</v>
      </c>
      <c r="H14" s="27">
        <f ca="1">IF(DAY(MarDom1)=1,"",IF(AND(YEAR(MarDom1+6)=AnnoCalendario,MONTH(MarDom1+6)=3),MarDom1+6,""))</f>
        <v>43526</v>
      </c>
      <c r="I14" s="27">
        <f ca="1">IF(DAY(MarDom1)=1,IF(AND(YEAR(MarDom1)=AnnoCalendario,MONTH(MarDom1)=3),MarDom1,""),IF(AND(YEAR(MarDom1+7)=AnnoCalendario,MONTH(MarDom1+7)=3),MarDom1+7,""))</f>
        <v>43527</v>
      </c>
      <c r="J14" s="20"/>
      <c r="K14" s="27">
        <f ca="1">IF(DAY(AprDom1)=1,"",IF(AND(YEAR(AprDom1+1)=AnnoCalendario,MONTH(AprDom1+1)=4),AprDom1+1,""))</f>
        <v>43556</v>
      </c>
      <c r="L14" s="27">
        <f ca="1">IF(DAY(AprDom1)=1,"",IF(AND(YEAR(AprDom1+2)=AnnoCalendario,MONTH(AprDom1+2)=4),AprDom1+2,""))</f>
        <v>43557</v>
      </c>
      <c r="M14" s="27">
        <f ca="1">IF(DAY(AprDom1)=1,"",IF(AND(YEAR(AprDom1+3)=AnnoCalendario,MONTH(AprDom1+3)=4),AprDom1+3,""))</f>
        <v>43558</v>
      </c>
      <c r="N14" s="27">
        <f ca="1">IF(DAY(AprDom1)=1,"",IF(AND(YEAR(AprDom1+4)=AnnoCalendario,MONTH(AprDom1+4)=4),AprDom1+4,""))</f>
        <v>43559</v>
      </c>
      <c r="O14" s="27">
        <f ca="1">IF(DAY(AprDom1)=1,"",IF(AND(YEAR(AprDom1+5)=AnnoCalendario,MONTH(AprDom1+5)=4),AprDom1+5,""))</f>
        <v>43560</v>
      </c>
      <c r="P14" s="27">
        <f ca="1">IF(DAY(AprDom1)=1,"",IF(AND(YEAR(AprDom1+6)=AnnoCalendario,MONTH(AprDom1+6)=4),AprDom1+6,""))</f>
        <v>43561</v>
      </c>
      <c r="Q14" s="27">
        <f ca="1">IF(DAY(AprDom1)=1,IF(AND(YEAR(AprDom1)=AnnoCalendario,MONTH(AprDom1)=4),AprDom1,""),IF(AND(YEAR(AprDom1+7)=AnnoCalendario,MONTH(AprDom1+7)=4),AprDom1+7,""))</f>
        <v>43562</v>
      </c>
      <c r="R14" s="2"/>
      <c r="S14" s="5"/>
      <c r="U14" s="11"/>
      <c r="Z14" s="2"/>
      <c r="AH14" s="2"/>
      <c r="AP14" s="2"/>
    </row>
    <row r="15" spans="1:42" ht="15" customHeight="1" x14ac:dyDescent="0.2">
      <c r="B15" s="2"/>
      <c r="C15" s="27">
        <f ca="1">IF(DAY(MarDom1)=1,IF(AND(YEAR(MarDom1+1)=AnnoCalendario,MONTH(MarDom1+1)=3),MarDom1+1,""),IF(AND(YEAR(MarDom1+8)=AnnoCalendario,MONTH(MarDom1+8)=3),MarDom1+8,""))</f>
        <v>43528</v>
      </c>
      <c r="D15" s="27">
        <f ca="1">IF(DAY(MarDom1)=1,IF(AND(YEAR(MarDom1+2)=AnnoCalendario,MONTH(MarDom1+2)=3),MarDom1+2,""),IF(AND(YEAR(MarDom1+9)=AnnoCalendario,MONTH(MarDom1+9)=3),MarDom1+9,""))</f>
        <v>43529</v>
      </c>
      <c r="E15" s="27">
        <f ca="1">IF(DAY(MarDom1)=1,IF(AND(YEAR(MarDom1+3)=AnnoCalendario,MONTH(MarDom1+3)=3),MarDom1+3,""),IF(AND(YEAR(MarDom1+10)=AnnoCalendario,MONTH(MarDom1+10)=3),MarDom1+10,""))</f>
        <v>43530</v>
      </c>
      <c r="F15" s="27">
        <f ca="1">IF(DAY(MarDom1)=1,IF(AND(YEAR(MarDom1+4)=AnnoCalendario,MONTH(MarDom1+4)=3),MarDom1+4,""),IF(AND(YEAR(MarDom1+11)=AnnoCalendario,MONTH(MarDom1+11)=3),MarDom1+11,""))</f>
        <v>43531</v>
      </c>
      <c r="G15" s="27">
        <f ca="1">IF(DAY(MarDom1)=1,IF(AND(YEAR(MarDom1+5)=AnnoCalendario,MONTH(MarDom1+5)=3),MarDom1+5,""),IF(AND(YEAR(MarDom1+12)=AnnoCalendario,MONTH(MarDom1+12)=3),MarDom1+12,""))</f>
        <v>43532</v>
      </c>
      <c r="H15" s="27">
        <f ca="1">IF(DAY(MarDom1)=1,IF(AND(YEAR(MarDom1+6)=AnnoCalendario,MONTH(MarDom1+6)=3),MarDom1+6,""),IF(AND(YEAR(MarDom1+13)=AnnoCalendario,MONTH(MarDom1+13)=3),MarDom1+13,""))</f>
        <v>43533</v>
      </c>
      <c r="I15" s="27">
        <f ca="1">IF(DAY(MarDom1)=1,IF(AND(YEAR(MarDom1+7)=AnnoCalendario,MONTH(MarDom1+7)=3),MarDom1+7,""),IF(AND(YEAR(MarDom1+14)=AnnoCalendario,MONTH(MarDom1+14)=3),MarDom1+14,""))</f>
        <v>43534</v>
      </c>
      <c r="J15" s="20"/>
      <c r="K15" s="27">
        <f ca="1">IF(DAY(AprDom1)=1,IF(AND(YEAR(AprDom1+1)=AnnoCalendario,MONTH(AprDom1+1)=4),AprDom1+1,""),IF(AND(YEAR(AprDom1+8)=AnnoCalendario,MONTH(AprDom1+8)=4),AprDom1+8,""))</f>
        <v>43563</v>
      </c>
      <c r="L15" s="27">
        <f ca="1">IF(DAY(AprDom1)=1,IF(AND(YEAR(AprDom1+2)=AnnoCalendario,MONTH(AprDom1+2)=4),AprDom1+2,""),IF(AND(YEAR(AprDom1+9)=AnnoCalendario,MONTH(AprDom1+9)=4),AprDom1+9,""))</f>
        <v>43564</v>
      </c>
      <c r="M15" s="27">
        <f ca="1">IF(DAY(AprDom1)=1,IF(AND(YEAR(AprDom1+3)=AnnoCalendario,MONTH(AprDom1+3)=4),AprDom1+3,""),IF(AND(YEAR(AprDom1+10)=AnnoCalendario,MONTH(AprDom1+10)=4),AprDom1+10,""))</f>
        <v>43565</v>
      </c>
      <c r="N15" s="27">
        <f ca="1">IF(DAY(AprDom1)=1,IF(AND(YEAR(AprDom1+4)=AnnoCalendario,MONTH(AprDom1+4)=4),AprDom1+4,""),IF(AND(YEAR(AprDom1+11)=AnnoCalendario,MONTH(AprDom1+11)=4),AprDom1+11,""))</f>
        <v>43566</v>
      </c>
      <c r="O15" s="27">
        <f ca="1">IF(DAY(AprDom1)=1,IF(AND(YEAR(AprDom1+5)=AnnoCalendario,MONTH(AprDom1+5)=4),AprDom1+5,""),IF(AND(YEAR(AprDom1+12)=AnnoCalendario,MONTH(AprDom1+12)=4),AprDom1+12,""))</f>
        <v>43567</v>
      </c>
      <c r="P15" s="27">
        <f ca="1">IF(DAY(AprDom1)=1,IF(AND(YEAR(AprDom1+6)=AnnoCalendario,MONTH(AprDom1+6)=4),AprDom1+6,""),IF(AND(YEAR(AprDom1+13)=AnnoCalendario,MONTH(AprDom1+13)=4),AprDom1+13,""))</f>
        <v>43568</v>
      </c>
      <c r="Q15" s="27">
        <f ca="1">IF(DAY(AprDom1)=1,IF(AND(YEAR(AprDom1+7)=AnnoCalendario,MONTH(AprDom1+7)=4),AprDom1+7,""),IF(AND(YEAR(AprDom1+14)=AnnoCalendario,MONTH(AprDom1+14)=4),AprDom1+14,""))</f>
        <v>43569</v>
      </c>
      <c r="R15" s="2"/>
      <c r="S15" s="5"/>
      <c r="U15" s="12"/>
      <c r="Z15" s="2"/>
      <c r="AH15" s="2"/>
      <c r="AP15" s="2"/>
    </row>
    <row r="16" spans="1:42" ht="15" customHeight="1" x14ac:dyDescent="0.2">
      <c r="B16" s="2"/>
      <c r="C16" s="27">
        <f ca="1">IF(DAY(MarDom1)=1,IF(AND(YEAR(MarDom1+8)=AnnoCalendario,MONTH(MarDom1+8)=3),MarDom1+8,""),IF(AND(YEAR(MarDom1+15)=AnnoCalendario,MONTH(MarDom1+15)=3),MarDom1+15,""))</f>
        <v>43535</v>
      </c>
      <c r="D16" s="27">
        <f ca="1">IF(DAY(MarDom1)=1,IF(AND(YEAR(MarDom1+9)=AnnoCalendario,MONTH(MarDom1+9)=3),MarDom1+9,""),IF(AND(YEAR(MarDom1+16)=AnnoCalendario,MONTH(MarDom1+16)=3),MarDom1+16,""))</f>
        <v>43536</v>
      </c>
      <c r="E16" s="27">
        <f ca="1">IF(DAY(MarDom1)=1,IF(AND(YEAR(MarDom1+10)=AnnoCalendario,MONTH(MarDom1+10)=3),MarDom1+10,""),IF(AND(YEAR(MarDom1+17)=AnnoCalendario,MONTH(MarDom1+17)=3),MarDom1+17,""))</f>
        <v>43537</v>
      </c>
      <c r="F16" s="27">
        <f ca="1">IF(DAY(MarDom1)=1,IF(AND(YEAR(MarDom1+11)=AnnoCalendario,MONTH(MarDom1+11)=3),MarDom1+11,""),IF(AND(YEAR(MarDom1+18)=AnnoCalendario,MONTH(MarDom1+18)=3),MarDom1+18,""))</f>
        <v>43538</v>
      </c>
      <c r="G16" s="27">
        <f ca="1">IF(DAY(MarDom1)=1,IF(AND(YEAR(MarDom1+12)=AnnoCalendario,MONTH(MarDom1+12)=3),MarDom1+12,""),IF(AND(YEAR(MarDom1+19)=AnnoCalendario,MONTH(MarDom1+19)=3),MarDom1+19,""))</f>
        <v>43539</v>
      </c>
      <c r="H16" s="27">
        <f ca="1">IF(DAY(MarDom1)=1,IF(AND(YEAR(MarDom1+13)=AnnoCalendario,MONTH(MarDom1+13)=3),MarDom1+13,""),IF(AND(YEAR(MarDom1+20)=AnnoCalendario,MONTH(MarDom1+20)=3),MarDom1+20,""))</f>
        <v>43540</v>
      </c>
      <c r="I16" s="27">
        <f ca="1">IF(DAY(MarDom1)=1,IF(AND(YEAR(MarDom1+14)=AnnoCalendario,MONTH(MarDom1+14)=3),MarDom1+14,""),IF(AND(YEAR(MarDom1+21)=AnnoCalendario,MONTH(MarDom1+21)=3),MarDom1+21,""))</f>
        <v>43541</v>
      </c>
      <c r="J16" s="20"/>
      <c r="K16" s="27">
        <f ca="1">IF(DAY(AprDom1)=1,IF(AND(YEAR(AprDom1+8)=AnnoCalendario,MONTH(AprDom1+8)=4),AprDom1+8,""),IF(AND(YEAR(AprDom1+15)=AnnoCalendario,MONTH(AprDom1+15)=4),AprDom1+15,""))</f>
        <v>43570</v>
      </c>
      <c r="L16" s="27">
        <f ca="1">IF(DAY(AprDom1)=1,IF(AND(YEAR(AprDom1+9)=AnnoCalendario,MONTH(AprDom1+9)=4),AprDom1+9,""),IF(AND(YEAR(AprDom1+16)=AnnoCalendario,MONTH(AprDom1+16)=4),AprDom1+16,""))</f>
        <v>43571</v>
      </c>
      <c r="M16" s="27">
        <f ca="1">IF(DAY(AprDom1)=1,IF(AND(YEAR(AprDom1+10)=AnnoCalendario,MONTH(AprDom1+10)=4),AprDom1+10,""),IF(AND(YEAR(AprDom1+17)=AnnoCalendario,MONTH(AprDom1+17)=4),AprDom1+17,""))</f>
        <v>43572</v>
      </c>
      <c r="N16" s="27">
        <f ca="1">IF(DAY(AprDom1)=1,IF(AND(YEAR(AprDom1+11)=AnnoCalendario,MONTH(AprDom1+11)=4),AprDom1+11,""),IF(AND(YEAR(AprDom1+18)=AnnoCalendario,MONTH(AprDom1+18)=4),AprDom1+18,""))</f>
        <v>43573</v>
      </c>
      <c r="O16" s="27">
        <f ca="1">IF(DAY(AprDom1)=1,IF(AND(YEAR(AprDom1+12)=AnnoCalendario,MONTH(AprDom1+12)=4),AprDom1+12,""),IF(AND(YEAR(AprDom1+19)=AnnoCalendario,MONTH(AprDom1+19)=4),AprDom1+19,""))</f>
        <v>43574</v>
      </c>
      <c r="P16" s="27">
        <f ca="1">IF(DAY(AprDom1)=1,IF(AND(YEAR(AprDom1+13)=AnnoCalendario,MONTH(AprDom1+13)=4),AprDom1+13,""),IF(AND(YEAR(AprDom1+20)=AnnoCalendario,MONTH(AprDom1+20)=4),AprDom1+20,""))</f>
        <v>43575</v>
      </c>
      <c r="Q16" s="27">
        <f ca="1">IF(DAY(AprDom1)=1,IF(AND(YEAR(AprDom1+14)=AnnoCalendario,MONTH(AprDom1+14)=4),AprDom1+14,""),IF(AND(YEAR(AprDom1+21)=AnnoCalendario,MONTH(AprDom1+21)=4),AprDom1+21,""))</f>
        <v>43576</v>
      </c>
      <c r="R16" s="2"/>
      <c r="S16" s="5"/>
      <c r="U16" s="18"/>
      <c r="Z16" s="2"/>
      <c r="AH16" s="2"/>
      <c r="AP16" s="2"/>
    </row>
    <row r="17" spans="1:42" ht="15" customHeight="1" x14ac:dyDescent="0.2">
      <c r="B17" s="2"/>
      <c r="C17" s="27">
        <f ca="1">IF(DAY(MarDom1)=1,IF(AND(YEAR(MarDom1+15)=AnnoCalendario,MONTH(MarDom1+15)=3),MarDom1+15,""),IF(AND(YEAR(MarDom1+22)=AnnoCalendario,MONTH(MarDom1+22)=3),MarDom1+22,""))</f>
        <v>43542</v>
      </c>
      <c r="D17" s="27">
        <f ca="1">IF(DAY(MarDom1)=1,IF(AND(YEAR(MarDom1+16)=AnnoCalendario,MONTH(MarDom1+16)=3),MarDom1+16,""),IF(AND(YEAR(MarDom1+23)=AnnoCalendario,MONTH(MarDom1+23)=3),MarDom1+23,""))</f>
        <v>43543</v>
      </c>
      <c r="E17" s="27">
        <f ca="1">IF(DAY(MarDom1)=1,IF(AND(YEAR(MarDom1+17)=AnnoCalendario,MONTH(MarDom1+17)=3),MarDom1+17,""),IF(AND(YEAR(MarDom1+24)=AnnoCalendario,MONTH(MarDom1+24)=3),MarDom1+24,""))</f>
        <v>43544</v>
      </c>
      <c r="F17" s="27">
        <f ca="1">IF(DAY(MarDom1)=1,IF(AND(YEAR(MarDom1+18)=AnnoCalendario,MONTH(MarDom1+18)=3),MarDom1+18,""),IF(AND(YEAR(MarDom1+25)=AnnoCalendario,MONTH(MarDom1+25)=3),MarDom1+25,""))</f>
        <v>43545</v>
      </c>
      <c r="G17" s="27">
        <f ca="1">IF(DAY(MarDom1)=1,IF(AND(YEAR(MarDom1+19)=AnnoCalendario,MONTH(MarDom1+19)=3),MarDom1+19,""),IF(AND(YEAR(MarDom1+26)=AnnoCalendario,MONTH(MarDom1+26)=3),MarDom1+26,""))</f>
        <v>43546</v>
      </c>
      <c r="H17" s="27">
        <f ca="1">IF(DAY(MarDom1)=1,IF(AND(YEAR(MarDom1+20)=AnnoCalendario,MONTH(MarDom1+20)=3),MarDom1+20,""),IF(AND(YEAR(MarDom1+27)=AnnoCalendario,MONTH(MarDom1+27)=3),MarDom1+27,""))</f>
        <v>43547</v>
      </c>
      <c r="I17" s="27">
        <f ca="1">IF(DAY(MarDom1)=1,IF(AND(YEAR(MarDom1+21)=AnnoCalendario,MONTH(MarDom1+21)=3),MarDom1+21,""),IF(AND(YEAR(MarDom1+28)=AnnoCalendario,MONTH(MarDom1+28)=3),MarDom1+28,""))</f>
        <v>43548</v>
      </c>
      <c r="J17" s="20"/>
      <c r="K17" s="27">
        <f ca="1">IF(DAY(AprDom1)=1,IF(AND(YEAR(AprDom1+15)=AnnoCalendario,MONTH(AprDom1+15)=4),AprDom1+15,""),IF(AND(YEAR(AprDom1+22)=AnnoCalendario,MONTH(AprDom1+22)=4),AprDom1+22,""))</f>
        <v>43577</v>
      </c>
      <c r="L17" s="27">
        <f ca="1">IF(DAY(AprDom1)=1,IF(AND(YEAR(AprDom1+16)=AnnoCalendario,MONTH(AprDom1+16)=4),AprDom1+16,""),IF(AND(YEAR(AprDom1+23)=AnnoCalendario,MONTH(AprDom1+23)=4),AprDom1+23,""))</f>
        <v>43578</v>
      </c>
      <c r="M17" s="27">
        <f ca="1">IF(DAY(AprDom1)=1,IF(AND(YEAR(AprDom1+17)=AnnoCalendario,MONTH(AprDom1+17)=4),AprDom1+17,""),IF(AND(YEAR(AprDom1+24)=AnnoCalendario,MONTH(AprDom1+24)=4),AprDom1+24,""))</f>
        <v>43579</v>
      </c>
      <c r="N17" s="27">
        <f ca="1">IF(DAY(AprDom1)=1,IF(AND(YEAR(AprDom1+18)=AnnoCalendario,MONTH(AprDom1+18)=4),AprDom1+18,""),IF(AND(YEAR(AprDom1+25)=AnnoCalendario,MONTH(AprDom1+25)=4),AprDom1+25,""))</f>
        <v>43580</v>
      </c>
      <c r="O17" s="27">
        <f ca="1">IF(DAY(AprDom1)=1,IF(AND(YEAR(AprDom1+19)=AnnoCalendario,MONTH(AprDom1+19)=4),AprDom1+19,""),IF(AND(YEAR(AprDom1+26)=AnnoCalendario,MONTH(AprDom1+26)=4),AprDom1+26,""))</f>
        <v>43581</v>
      </c>
      <c r="P17" s="27">
        <f ca="1">IF(DAY(AprDom1)=1,IF(AND(YEAR(AprDom1+20)=AnnoCalendario,MONTH(AprDom1+20)=4),AprDom1+20,""),IF(AND(YEAR(AprDom1+27)=AnnoCalendario,MONTH(AprDom1+27)=4),AprDom1+27,""))</f>
        <v>43582</v>
      </c>
      <c r="Q17" s="27">
        <f ca="1">IF(DAY(AprDom1)=1,IF(AND(YEAR(AprDom1+21)=AnnoCalendario,MONTH(AprDom1+21)=4),AprDom1+21,""),IF(AND(YEAR(AprDom1+28)=AnnoCalendario,MONTH(AprDom1+28)=4),AprDom1+28,""))</f>
        <v>43583</v>
      </c>
      <c r="R17" s="2"/>
      <c r="S17" s="5"/>
      <c r="U17" s="11"/>
      <c r="Z17" s="2"/>
      <c r="AH17" s="2"/>
      <c r="AP17" s="2"/>
    </row>
    <row r="18" spans="1:42" ht="15" customHeight="1" x14ac:dyDescent="0.2">
      <c r="B18" s="2"/>
      <c r="C18" s="27">
        <f ca="1">IF(DAY(MarDom1)=1,IF(AND(YEAR(MarDom1+22)=AnnoCalendario,MONTH(MarDom1+22)=3),MarDom1+22,""),IF(AND(YEAR(MarDom1+29)=AnnoCalendario,MONTH(MarDom1+29)=3),MarDom1+29,""))</f>
        <v>43549</v>
      </c>
      <c r="D18" s="27">
        <f ca="1">IF(DAY(MarDom1)=1,IF(AND(YEAR(MarDom1+23)=AnnoCalendario,MONTH(MarDom1+23)=3),MarDom1+23,""),IF(AND(YEAR(MarDom1+30)=AnnoCalendario,MONTH(MarDom1+30)=3),MarDom1+30,""))</f>
        <v>43550</v>
      </c>
      <c r="E18" s="27">
        <f ca="1">IF(DAY(MarDom1)=1,IF(AND(YEAR(MarDom1+24)=AnnoCalendario,MONTH(MarDom1+24)=3),MarDom1+24,""),IF(AND(YEAR(MarDom1+31)=AnnoCalendario,MONTH(MarDom1+31)=3),MarDom1+31,""))</f>
        <v>43551</v>
      </c>
      <c r="F18" s="27">
        <f ca="1">IF(DAY(MarDom1)=1,IF(AND(YEAR(MarDom1+25)=AnnoCalendario,MONTH(MarDom1+25)=3),MarDom1+25,""),IF(AND(YEAR(MarDom1+32)=AnnoCalendario,MONTH(MarDom1+32)=3),MarDom1+32,""))</f>
        <v>43552</v>
      </c>
      <c r="G18" s="27">
        <f ca="1">IF(DAY(MarDom1)=1,IF(AND(YEAR(MarDom1+26)=AnnoCalendario,MONTH(MarDom1+26)=3),MarDom1+26,""),IF(AND(YEAR(MarDom1+33)=AnnoCalendario,MONTH(MarDom1+33)=3),MarDom1+33,""))</f>
        <v>43553</v>
      </c>
      <c r="H18" s="27">
        <f ca="1">IF(DAY(MarDom1)=1,IF(AND(YEAR(MarDom1+27)=AnnoCalendario,MONTH(MarDom1+27)=3),MarDom1+27,""),IF(AND(YEAR(MarDom1+34)=AnnoCalendario,MONTH(MarDom1+34)=3),MarDom1+34,""))</f>
        <v>43554</v>
      </c>
      <c r="I18" s="27">
        <f ca="1">IF(DAY(MarDom1)=1,IF(AND(YEAR(MarDom1+28)=AnnoCalendario,MONTH(MarDom1+28)=3),MarDom1+28,""),IF(AND(YEAR(MarDom1+35)=AnnoCalendario,MONTH(MarDom1+35)=3),MarDom1+35,""))</f>
        <v>43555</v>
      </c>
      <c r="J18" s="20"/>
      <c r="K18" s="27">
        <f ca="1">IF(DAY(AprDom1)=1,IF(AND(YEAR(AprDom1+22)=AnnoCalendario,MONTH(AprDom1+22)=4),AprDom1+22,""),IF(AND(YEAR(AprDom1+29)=AnnoCalendario,MONTH(AprDom1+29)=4),AprDom1+29,""))</f>
        <v>43584</v>
      </c>
      <c r="L18" s="27">
        <f ca="1">IF(DAY(AprDom1)=1,IF(AND(YEAR(AprDom1+23)=AnnoCalendario,MONTH(AprDom1+23)=4),AprDom1+23,""),IF(AND(YEAR(AprDom1+30)=AnnoCalendario,MONTH(AprDom1+30)=4),AprDom1+30,""))</f>
        <v>43585</v>
      </c>
      <c r="M18" s="27" t="str">
        <f ca="1">IF(DAY(AprDom1)=1,IF(AND(YEAR(AprDom1+24)=AnnoCalendario,MONTH(AprDom1+24)=4),AprDom1+24,""),IF(AND(YEAR(AprDom1+31)=AnnoCalendario,MONTH(AprDom1+31)=4),AprDom1+31,""))</f>
        <v/>
      </c>
      <c r="N18" s="27" t="str">
        <f ca="1">IF(DAY(AprDom1)=1,IF(AND(YEAR(AprDom1+25)=AnnoCalendario,MONTH(AprDom1+25)=4),AprDom1+25,""),IF(AND(YEAR(AprDom1+32)=AnnoCalendario,MONTH(AprDom1+32)=4),AprDom1+32,""))</f>
        <v/>
      </c>
      <c r="O18" s="27" t="str">
        <f ca="1">IF(DAY(AprDom1)=1,IF(AND(YEAR(AprDom1+26)=AnnoCalendario,MONTH(AprDom1+26)=4),AprDom1+26,""),IF(AND(YEAR(AprDom1+33)=AnnoCalendario,MONTH(AprDom1+33)=4),AprDom1+33,""))</f>
        <v/>
      </c>
      <c r="P18" s="27" t="str">
        <f ca="1">IF(DAY(AprDom1)=1,IF(AND(YEAR(AprDom1+27)=AnnoCalendario,MONTH(AprDom1+27)=4),AprDom1+27,""),IF(AND(YEAR(AprDom1+34)=AnnoCalendario,MONTH(AprDom1+34)=4),AprDom1+34,""))</f>
        <v/>
      </c>
      <c r="Q18" s="27" t="str">
        <f ca="1">IF(DAY(AprDom1)=1,IF(AND(YEAR(AprDom1+28)=AnnoCalendario,MONTH(AprDom1+28)=4),AprDom1+28,""),IF(AND(YEAR(AprDom1+35)=AnnoCalendario,MONTH(AprDom1+35)=4),AprDom1+35,""))</f>
        <v/>
      </c>
      <c r="R18" s="2"/>
      <c r="S18" s="5"/>
      <c r="U18" s="12"/>
      <c r="Z18" s="2"/>
      <c r="AH18" s="2"/>
      <c r="AP18" s="2"/>
    </row>
    <row r="19" spans="1:42" ht="15" customHeight="1" x14ac:dyDescent="0.2">
      <c r="B19" s="2"/>
      <c r="C19" s="27" t="str">
        <f ca="1">IF(DAY(MarDom1)=1,IF(AND(YEAR(MarDom1+29)=AnnoCalendario,MONTH(MarDom1+29)=3),MarDom1+29,""),IF(AND(YEAR(MarDom1+36)=AnnoCalendario,MONTH(MarDom1+36)=3),MarDom1+36,""))</f>
        <v/>
      </c>
      <c r="D19" s="27" t="str">
        <f ca="1">IF(DAY(MarDom1)=1,IF(AND(YEAR(MarDom1+30)=AnnoCalendario,MONTH(MarDom1+30)=3),MarDom1+30,""),IF(AND(YEAR(MarDom1+37)=AnnoCalendario,MONTH(MarDom1+37)=3),MarDom1+37,""))</f>
        <v/>
      </c>
      <c r="E19" s="27" t="str">
        <f ca="1">IF(DAY(MarDom1)=1,IF(AND(YEAR(MarDom1+31)=AnnoCalendario,MONTH(MarDom1+31)=3),MarDom1+31,""),IF(AND(YEAR(MarDom1+38)=AnnoCalendario,MONTH(MarDom1+38)=3),MarDom1+38,""))</f>
        <v/>
      </c>
      <c r="F19" s="27" t="str">
        <f ca="1">IF(DAY(MarDom1)=1,IF(AND(YEAR(MarDom1+32)=AnnoCalendario,MONTH(MarDom1+32)=3),MarDom1+32,""),IF(AND(YEAR(MarDom1+39)=AnnoCalendario,MONTH(MarDom1+39)=3),MarDom1+39,""))</f>
        <v/>
      </c>
      <c r="G19" s="27" t="str">
        <f ca="1">IF(DAY(MarDom1)=1,IF(AND(YEAR(MarDom1+33)=AnnoCalendario,MONTH(MarDom1+33)=3),MarDom1+33,""),IF(AND(YEAR(MarDom1+40)=AnnoCalendario,MONTH(MarDom1+40)=3),MarDom1+40,""))</f>
        <v/>
      </c>
      <c r="H19" s="27" t="str">
        <f ca="1">IF(DAY(MarDom1)=1,IF(AND(YEAR(MarDom1+34)=AnnoCalendario,MONTH(MarDom1+34)=3),MarDom1+34,""),IF(AND(YEAR(MarDom1+41)=AnnoCalendario,MONTH(MarDom1+41)=3),MarDom1+41,""))</f>
        <v/>
      </c>
      <c r="I19" s="27" t="str">
        <f ca="1">IF(DAY(MarDom1)=1,IF(AND(YEAR(MarDom1+35)=AnnoCalendario,MONTH(MarDom1+35)=3),MarDom1+35,""),IF(AND(YEAR(MarDom1+42)=AnnoCalendario,MONTH(MarDom1+42)=3),MarDom1+42,""))</f>
        <v/>
      </c>
      <c r="J19" s="20"/>
      <c r="K19" s="27" t="str">
        <f ca="1">IF(DAY(AprDom1)=1,IF(AND(YEAR(AprDom1+29)=AnnoCalendario,MONTH(AprDom1+29)=4),AprDom1+29,""),IF(AND(YEAR(AprDom1+36)=AnnoCalendario,MONTH(AprDom1+36)=4),AprDom1+36,""))</f>
        <v/>
      </c>
      <c r="L19" s="27" t="str">
        <f ca="1">IF(DAY(AprDom1)=1,IF(AND(YEAR(AprDom1+30)=AnnoCalendario,MONTH(AprDom1+30)=4),AprDom1+30,""),IF(AND(YEAR(AprDom1+37)=AnnoCalendario,MONTH(AprDom1+37)=4),AprDom1+37,""))</f>
        <v/>
      </c>
      <c r="M19" s="27" t="str">
        <f ca="1">IF(DAY(AprDom1)=1,IF(AND(YEAR(AprDom1+31)=AnnoCalendario,MONTH(AprDom1+31)=4),AprDom1+31,""),IF(AND(YEAR(AprDom1+38)=AnnoCalendario,MONTH(AprDom1+38)=4),AprDom1+38,""))</f>
        <v/>
      </c>
      <c r="N19" s="27" t="str">
        <f ca="1">IF(DAY(AprDom1)=1,IF(AND(YEAR(AprDom1+32)=AnnoCalendario,MONTH(AprDom1+32)=4),AprDom1+32,""),IF(AND(YEAR(AprDom1+39)=AnnoCalendario,MONTH(AprDom1+39)=4),AprDom1+39,""))</f>
        <v/>
      </c>
      <c r="O19" s="27" t="str">
        <f ca="1">IF(DAY(AprDom1)=1,IF(AND(YEAR(AprDom1+33)=AnnoCalendario,MONTH(AprDom1+33)=4),AprDom1+33,""),IF(AND(YEAR(AprDom1+40)=AnnoCalendario,MONTH(AprDom1+40)=4),AprDom1+40,""))</f>
        <v/>
      </c>
      <c r="P19" s="27" t="str">
        <f ca="1">IF(DAY(AprDom1)=1,IF(AND(YEAR(AprDom1+34)=AnnoCalendario,MONTH(AprDom1+34)=4),AprDom1+34,""),IF(AND(YEAR(AprDom1+41)=AnnoCalendario,MONTH(AprDom1+41)=4),AprDom1+41,""))</f>
        <v/>
      </c>
      <c r="Q19" s="27" t="str">
        <f ca="1">IF(DAY(AprDom1)=1,IF(AND(YEAR(AprDom1+35)=AnnoCalendario,MONTH(AprDom1+35)=4),AprDom1+35,""),IF(AND(YEAR(AprDom1+42)=AnnoCalendario,MONTH(AprDom1+42)=4),AprDom1+42,""))</f>
        <v/>
      </c>
      <c r="R19" s="2"/>
      <c r="S19" s="5"/>
      <c r="U19" s="18"/>
      <c r="Z19" s="2"/>
      <c r="AH19" s="2"/>
      <c r="AP19" s="2"/>
    </row>
    <row r="20" spans="1:42" ht="15" customHeight="1" x14ac:dyDescent="0.2">
      <c r="B20" s="2"/>
      <c r="J20" s="20"/>
      <c r="R20" s="2"/>
      <c r="S20" s="5"/>
      <c r="U20" s="11"/>
      <c r="Z20" s="2"/>
      <c r="AH20" s="2"/>
      <c r="AP20" s="2"/>
    </row>
    <row r="21" spans="1:42" s="22" customFormat="1" ht="15" customHeight="1" x14ac:dyDescent="0.25">
      <c r="A21" s="1"/>
      <c r="B21" s="2"/>
      <c r="C21" s="4" t="s">
        <v>3</v>
      </c>
      <c r="D21" s="3"/>
      <c r="E21" s="3"/>
      <c r="F21" s="3"/>
      <c r="G21" s="3"/>
      <c r="H21" s="3"/>
      <c r="I21" s="3"/>
      <c r="J21" s="20"/>
      <c r="K21" s="4" t="s">
        <v>14</v>
      </c>
      <c r="L21" s="3"/>
      <c r="M21" s="3"/>
      <c r="N21" s="3"/>
      <c r="O21" s="3"/>
      <c r="P21" s="3"/>
      <c r="Q21" s="3"/>
      <c r="R21" s="2"/>
      <c r="S21" s="28"/>
      <c r="T21"/>
      <c r="U21" s="1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" customHeight="1" x14ac:dyDescent="0.2">
      <c r="B22" s="2"/>
      <c r="C22" s="25" t="s">
        <v>1</v>
      </c>
      <c r="D22" s="25" t="s">
        <v>7</v>
      </c>
      <c r="E22" s="25" t="s">
        <v>7</v>
      </c>
      <c r="F22" s="25" t="s">
        <v>8</v>
      </c>
      <c r="G22" s="25" t="s">
        <v>9</v>
      </c>
      <c r="H22" s="25" t="s">
        <v>10</v>
      </c>
      <c r="I22" s="25" t="s">
        <v>11</v>
      </c>
      <c r="J22" s="21"/>
      <c r="K22" s="25" t="s">
        <v>1</v>
      </c>
      <c r="L22" s="25" t="s">
        <v>7</v>
      </c>
      <c r="M22" s="25" t="s">
        <v>7</v>
      </c>
      <c r="N22" s="25" t="s">
        <v>8</v>
      </c>
      <c r="O22" s="25" t="s">
        <v>9</v>
      </c>
      <c r="P22" s="25" t="s">
        <v>10</v>
      </c>
      <c r="Q22" s="25" t="s">
        <v>11</v>
      </c>
      <c r="R22" s="2"/>
      <c r="S22" s="5"/>
      <c r="U22" s="18"/>
      <c r="Z22" s="2"/>
      <c r="AH22" s="2"/>
      <c r="AP22" s="2"/>
    </row>
    <row r="23" spans="1:42" ht="15" customHeight="1" x14ac:dyDescent="0.25">
      <c r="B23" s="2"/>
      <c r="C23" s="27" t="str">
        <f ca="1">IF(DAY(MagDom1)=1,"",IF(AND(YEAR(MagDom1+1)=AnnoCalendario,MONTH(MagDom1+1)=5),MagDom1+1,""))</f>
        <v/>
      </c>
      <c r="D23" s="27" t="str">
        <f ca="1">IF(DAY(MagDom1)=1,"",IF(AND(YEAR(MagDom1+2)=AnnoCalendario,MONTH(MagDom1+2)=5),MagDom1+2,""))</f>
        <v/>
      </c>
      <c r="E23" s="27">
        <f ca="1">IF(DAY(MagDom1)=1,"",IF(AND(YEAR(MagDom1+3)=AnnoCalendario,MONTH(MagDom1+3)=5),MagDom1+3,""))</f>
        <v>43586</v>
      </c>
      <c r="F23" s="27">
        <f ca="1">IF(DAY(MagDom1)=1,"",IF(AND(YEAR(MagDom1+4)=AnnoCalendario,MONTH(MagDom1+4)=5),MagDom1+4,""))</f>
        <v>43587</v>
      </c>
      <c r="G23" s="27">
        <f ca="1">IF(DAY(MagDom1)=1,"",IF(AND(YEAR(MagDom1+5)=AnnoCalendario,MONTH(MagDom1+5)=5),MagDom1+5,""))</f>
        <v>43588</v>
      </c>
      <c r="H23" s="27">
        <f ca="1">IF(DAY(MagDom1)=1,"",IF(AND(YEAR(MagDom1+6)=AnnoCalendario,MONTH(MagDom1+6)=5),MagDom1+6,""))</f>
        <v>43589</v>
      </c>
      <c r="I23" s="27">
        <f ca="1">IF(DAY(MagDom1)=1,IF(AND(YEAR(MagDom1)=AnnoCalendario,MONTH(MagDom1)=5),MagDom1,""),IF(AND(YEAR(MagDom1+7)=AnnoCalendario,MONTH(MagDom1+7)=5),MagDom1+7,""))</f>
        <v>43590</v>
      </c>
      <c r="J23" s="19"/>
      <c r="K23" s="27" t="str">
        <f ca="1">IF(DAY(GiuDom1)=1,"",IF(AND(YEAR(GiuDom1+1)=AnnoCalendario,MONTH(GiuDom1+1)=6),GiuDom1+1,""))</f>
        <v/>
      </c>
      <c r="L23" s="27" t="str">
        <f ca="1">IF(DAY(GiuDom1)=1,"",IF(AND(YEAR(GiuDom1+2)=AnnoCalendario,MONTH(GiuDom1+2)=6),GiuDom1+2,""))</f>
        <v/>
      </c>
      <c r="M23" s="27" t="str">
        <f ca="1">IF(DAY(GiuDom1)=1,"",IF(AND(YEAR(GiuDom1+3)=AnnoCalendario,MONTH(GiuDom1+3)=6),GiuDom1+3,""))</f>
        <v/>
      </c>
      <c r="N23" s="27" t="str">
        <f ca="1">IF(DAY(GiuDom1)=1,"",IF(AND(YEAR(GiuDom1+4)=AnnoCalendario,MONTH(GiuDom1+4)=6),GiuDom1+4,""))</f>
        <v/>
      </c>
      <c r="O23" s="27" t="str">
        <f ca="1">IF(DAY(GiuDom1)=1,"",IF(AND(YEAR(GiuDom1+5)=AnnoCalendario,MONTH(GiuDom1+5)=6),GiuDom1+5,""))</f>
        <v/>
      </c>
      <c r="P23" s="27">
        <f ca="1">IF(DAY(GiuDom1)=1,"",IF(AND(YEAR(GiuDom1+6)=AnnoCalendario,MONTH(GiuDom1+6)=6),GiuDom1+6,""))</f>
        <v>43617</v>
      </c>
      <c r="Q23" s="27">
        <f ca="1">IF(DAY(GiuDom1)=1,IF(AND(YEAR(GiuDom1)=AnnoCalendario,MONTH(GiuDom1)=6),GiuDom1,""),IF(AND(YEAR(GiuDom1+7)=AnnoCalendario,MONTH(GiuDom1+7)=6),GiuDom1+7,""))</f>
        <v>43618</v>
      </c>
      <c r="R23" s="2"/>
      <c r="S23" s="5"/>
      <c r="U23" s="11"/>
      <c r="Z23" s="2"/>
      <c r="AH23" s="2"/>
      <c r="AP23" s="2"/>
    </row>
    <row r="24" spans="1:42" ht="15" customHeight="1" x14ac:dyDescent="0.2">
      <c r="B24" s="2"/>
      <c r="C24" s="27">
        <f ca="1">IF(DAY(MagDom1)=1,IF(AND(YEAR(MagDom1+1)=AnnoCalendario,MONTH(MagDom1+1)=5),MagDom1+1,""),IF(AND(YEAR(MagDom1+8)=AnnoCalendario,MONTH(MagDom1+8)=5),MagDom1+8,""))</f>
        <v>43591</v>
      </c>
      <c r="D24" s="27">
        <f ca="1">IF(DAY(MagDom1)=1,IF(AND(YEAR(MagDom1+2)=AnnoCalendario,MONTH(MagDom1+2)=5),MagDom1+2,""),IF(AND(YEAR(MagDom1+9)=AnnoCalendario,MONTH(MagDom1+9)=5),MagDom1+9,""))</f>
        <v>43592</v>
      </c>
      <c r="E24" s="27">
        <f ca="1">IF(DAY(MagDom1)=1,IF(AND(YEAR(MagDom1+3)=AnnoCalendario,MONTH(MagDom1+3)=5),MagDom1+3,""),IF(AND(YEAR(MagDom1+10)=AnnoCalendario,MONTH(MagDom1+10)=5),MagDom1+10,""))</f>
        <v>43593</v>
      </c>
      <c r="F24" s="27">
        <f ca="1">IF(DAY(MagDom1)=1,IF(AND(YEAR(MagDom1+4)=AnnoCalendario,MONTH(MagDom1+4)=5),MagDom1+4,""),IF(AND(YEAR(MagDom1+11)=AnnoCalendario,MONTH(MagDom1+11)=5),MagDom1+11,""))</f>
        <v>43594</v>
      </c>
      <c r="G24" s="27">
        <f ca="1">IF(DAY(MagDom1)=1,IF(AND(YEAR(MagDom1+5)=AnnoCalendario,MONTH(MagDom1+5)=5),MagDom1+5,""),IF(AND(YEAR(MagDom1+12)=AnnoCalendario,MONTH(MagDom1+12)=5),MagDom1+12,""))</f>
        <v>43595</v>
      </c>
      <c r="H24" s="27">
        <f ca="1">IF(DAY(MagDom1)=1,IF(AND(YEAR(MagDom1+6)=AnnoCalendario,MONTH(MagDom1+6)=5),MagDom1+6,""),IF(AND(YEAR(MagDom1+13)=AnnoCalendario,MONTH(MagDom1+13)=5),MagDom1+13,""))</f>
        <v>43596</v>
      </c>
      <c r="I24" s="27">
        <f ca="1">IF(DAY(MagDom1)=1,IF(AND(YEAR(MagDom1+7)=AnnoCalendario,MONTH(MagDom1+7)=5),MagDom1+7,""),IF(AND(YEAR(MagDom1+14)=AnnoCalendario,MONTH(MagDom1+14)=5),MagDom1+14,""))</f>
        <v>43597</v>
      </c>
      <c r="J24" s="20"/>
      <c r="K24" s="27">
        <f ca="1">IF(DAY(GiuDom1)=1,IF(AND(YEAR(GiuDom1+1)=AnnoCalendario,MONTH(GiuDom1+1)=6),GiuDom1+1,""),IF(AND(YEAR(GiuDom1+8)=AnnoCalendario,MONTH(GiuDom1+8)=6),GiuDom1+8,""))</f>
        <v>43619</v>
      </c>
      <c r="L24" s="27">
        <f ca="1">IF(DAY(GiuDom1)=1,IF(AND(YEAR(GiuDom1+2)=AnnoCalendario,MONTH(GiuDom1+2)=6),GiuDom1+2,""),IF(AND(YEAR(GiuDom1+9)=AnnoCalendario,MONTH(GiuDom1+9)=6),GiuDom1+9,""))</f>
        <v>43620</v>
      </c>
      <c r="M24" s="27">
        <f ca="1">IF(DAY(GiuDom1)=1,IF(AND(YEAR(GiuDom1+3)=AnnoCalendario,MONTH(GiuDom1+3)=6),GiuDom1+3,""),IF(AND(YEAR(GiuDom1+10)=AnnoCalendario,MONTH(GiuDom1+10)=6),GiuDom1+10,""))</f>
        <v>43621</v>
      </c>
      <c r="N24" s="27">
        <f ca="1">IF(DAY(GiuDom1)=1,IF(AND(YEAR(GiuDom1+4)=AnnoCalendario,MONTH(GiuDom1+4)=6),GiuDom1+4,""),IF(AND(YEAR(GiuDom1+11)=AnnoCalendario,MONTH(GiuDom1+11)=6),GiuDom1+11,""))</f>
        <v>43622</v>
      </c>
      <c r="O24" s="27">
        <f ca="1">IF(DAY(GiuDom1)=1,IF(AND(YEAR(GiuDom1+5)=AnnoCalendario,MONTH(GiuDom1+5)=6),GiuDom1+5,""),IF(AND(YEAR(GiuDom1+12)=AnnoCalendario,MONTH(GiuDom1+12)=6),GiuDom1+12,""))</f>
        <v>43623</v>
      </c>
      <c r="P24" s="27">
        <f ca="1">IF(DAY(GiuDom1)=1,IF(AND(YEAR(GiuDom1+6)=AnnoCalendario,MONTH(GiuDom1+6)=6),GiuDom1+6,""),IF(AND(YEAR(GiuDom1+13)=AnnoCalendario,MONTH(GiuDom1+13)=6),GiuDom1+13,""))</f>
        <v>43624</v>
      </c>
      <c r="Q24" s="27">
        <f ca="1">IF(DAY(GiuDom1)=1,IF(AND(YEAR(GiuDom1+7)=AnnoCalendario,MONTH(GiuDom1+7)=6),GiuDom1+7,""),IF(AND(YEAR(GiuDom1+14)=AnnoCalendario,MONTH(GiuDom1+14)=6),GiuDom1+14,""))</f>
        <v>43625</v>
      </c>
      <c r="R24" s="2"/>
      <c r="S24" s="5"/>
      <c r="U24" s="12"/>
      <c r="Z24" s="2"/>
      <c r="AH24" s="2"/>
      <c r="AP24" s="2"/>
    </row>
    <row r="25" spans="1:42" ht="15" customHeight="1" x14ac:dyDescent="0.2">
      <c r="B25" s="2"/>
      <c r="C25" s="27">
        <f ca="1">IF(DAY(MagDom1)=1,IF(AND(YEAR(MagDom1+8)=AnnoCalendario,MONTH(MagDom1+8)=5),MagDom1+8,""),IF(AND(YEAR(MagDom1+15)=AnnoCalendario,MONTH(MagDom1+15)=5),MagDom1+15,""))</f>
        <v>43598</v>
      </c>
      <c r="D25" s="27">
        <f ca="1">IF(DAY(MagDom1)=1,IF(AND(YEAR(MagDom1+9)=AnnoCalendario,MONTH(MagDom1+9)=5),MagDom1+9,""),IF(AND(YEAR(MagDom1+16)=AnnoCalendario,MONTH(MagDom1+16)=5),MagDom1+16,""))</f>
        <v>43599</v>
      </c>
      <c r="E25" s="27">
        <f ca="1">IF(DAY(MagDom1)=1,IF(AND(YEAR(MagDom1+10)=AnnoCalendario,MONTH(MagDom1+10)=5),MagDom1+10,""),IF(AND(YEAR(MagDom1+17)=AnnoCalendario,MONTH(MagDom1+17)=5),MagDom1+17,""))</f>
        <v>43600</v>
      </c>
      <c r="F25" s="27">
        <f ca="1">IF(DAY(MagDom1)=1,IF(AND(YEAR(MagDom1+11)=AnnoCalendario,MONTH(MagDom1+11)=5),MagDom1+11,""),IF(AND(YEAR(MagDom1+18)=AnnoCalendario,MONTH(MagDom1+18)=5),MagDom1+18,""))</f>
        <v>43601</v>
      </c>
      <c r="G25" s="27">
        <f ca="1">IF(DAY(MagDom1)=1,IF(AND(YEAR(MagDom1+12)=AnnoCalendario,MONTH(MagDom1+12)=5),MagDom1+12,""),IF(AND(YEAR(MagDom1+19)=AnnoCalendario,MONTH(MagDom1+19)=5),MagDom1+19,""))</f>
        <v>43602</v>
      </c>
      <c r="H25" s="27">
        <f ca="1">IF(DAY(MagDom1)=1,IF(AND(YEAR(MagDom1+13)=AnnoCalendario,MONTH(MagDom1+13)=5),MagDom1+13,""),IF(AND(YEAR(MagDom1+20)=AnnoCalendario,MONTH(MagDom1+20)=5),MagDom1+20,""))</f>
        <v>43603</v>
      </c>
      <c r="I25" s="27">
        <f ca="1">IF(DAY(MagDom1)=1,IF(AND(YEAR(MagDom1+14)=AnnoCalendario,MONTH(MagDom1+14)=5),MagDom1+14,""),IF(AND(YEAR(MagDom1+21)=AnnoCalendario,MONTH(MagDom1+21)=5),MagDom1+21,""))</f>
        <v>43604</v>
      </c>
      <c r="J25" s="20"/>
      <c r="K25" s="27">
        <f ca="1">IF(DAY(GiuDom1)=1,IF(AND(YEAR(GiuDom1+8)=AnnoCalendario,MONTH(GiuDom1+8)=6),GiuDom1+8,""),IF(AND(YEAR(GiuDom1+15)=AnnoCalendario,MONTH(GiuDom1+15)=6),GiuDom1+15,""))</f>
        <v>43626</v>
      </c>
      <c r="L25" s="27">
        <f ca="1">IF(DAY(GiuDom1)=1,IF(AND(YEAR(GiuDom1+9)=AnnoCalendario,MONTH(GiuDom1+9)=6),GiuDom1+9,""),IF(AND(YEAR(GiuDom1+16)=AnnoCalendario,MONTH(GiuDom1+16)=6),GiuDom1+16,""))</f>
        <v>43627</v>
      </c>
      <c r="M25" s="27">
        <f ca="1">IF(DAY(GiuDom1)=1,IF(AND(YEAR(GiuDom1+10)=AnnoCalendario,MONTH(GiuDom1+10)=6),GiuDom1+10,""),IF(AND(YEAR(GiuDom1+17)=AnnoCalendario,MONTH(GiuDom1+17)=6),GiuDom1+17,""))</f>
        <v>43628</v>
      </c>
      <c r="N25" s="27">
        <f ca="1">IF(DAY(GiuDom1)=1,IF(AND(YEAR(GiuDom1+11)=AnnoCalendario,MONTH(GiuDom1+11)=6),GiuDom1+11,""),IF(AND(YEAR(GiuDom1+18)=AnnoCalendario,MONTH(GiuDom1+18)=6),GiuDom1+18,""))</f>
        <v>43629</v>
      </c>
      <c r="O25" s="27">
        <f ca="1">IF(DAY(GiuDom1)=1,IF(AND(YEAR(GiuDom1+12)=AnnoCalendario,MONTH(GiuDom1+12)=6),GiuDom1+12,""),IF(AND(YEAR(GiuDom1+19)=AnnoCalendario,MONTH(GiuDom1+19)=6),GiuDom1+19,""))</f>
        <v>43630</v>
      </c>
      <c r="P25" s="27">
        <f ca="1">IF(DAY(GiuDom1)=1,IF(AND(YEAR(GiuDom1+13)=AnnoCalendario,MONTH(GiuDom1+13)=6),GiuDom1+13,""),IF(AND(YEAR(GiuDom1+20)=AnnoCalendario,MONTH(GiuDom1+20)=6),GiuDom1+20,""))</f>
        <v>43631</v>
      </c>
      <c r="Q25" s="27">
        <f ca="1">IF(DAY(GiuDom1)=1,IF(AND(YEAR(GiuDom1+14)=AnnoCalendario,MONTH(GiuDom1+14)=6),GiuDom1+14,""),IF(AND(YEAR(GiuDom1+21)=AnnoCalendario,MONTH(GiuDom1+21)=6),GiuDom1+21,""))</f>
        <v>43632</v>
      </c>
      <c r="R25" s="2"/>
      <c r="S25" s="5"/>
      <c r="U25" s="18"/>
      <c r="Z25" s="2"/>
      <c r="AH25" s="2"/>
      <c r="AP25" s="2"/>
    </row>
    <row r="26" spans="1:42" ht="15" customHeight="1" x14ac:dyDescent="0.2">
      <c r="B26" s="2"/>
      <c r="C26" s="27">
        <f ca="1">IF(DAY(MagDom1)=1,IF(AND(YEAR(MagDom1+15)=AnnoCalendario,MONTH(MagDom1+15)=5),MagDom1+15,""),IF(AND(YEAR(MagDom1+22)=AnnoCalendario,MONTH(MagDom1+22)=5),MagDom1+22,""))</f>
        <v>43605</v>
      </c>
      <c r="D26" s="27">
        <f ca="1">IF(DAY(MagDom1)=1,IF(AND(YEAR(MagDom1+16)=AnnoCalendario,MONTH(MagDom1+16)=5),MagDom1+16,""),IF(AND(YEAR(MagDom1+23)=AnnoCalendario,MONTH(MagDom1+23)=5),MagDom1+23,""))</f>
        <v>43606</v>
      </c>
      <c r="E26" s="27">
        <f ca="1">IF(DAY(MagDom1)=1,IF(AND(YEAR(MagDom1+17)=AnnoCalendario,MONTH(MagDom1+17)=5),MagDom1+17,""),IF(AND(YEAR(MagDom1+24)=AnnoCalendario,MONTH(MagDom1+24)=5),MagDom1+24,""))</f>
        <v>43607</v>
      </c>
      <c r="F26" s="27">
        <f ca="1">IF(DAY(MagDom1)=1,IF(AND(YEAR(MagDom1+18)=AnnoCalendario,MONTH(MagDom1+18)=5),MagDom1+18,""),IF(AND(YEAR(MagDom1+25)=AnnoCalendario,MONTH(MagDom1+25)=5),MagDom1+25,""))</f>
        <v>43608</v>
      </c>
      <c r="G26" s="27">
        <f ca="1">IF(DAY(MagDom1)=1,IF(AND(YEAR(MagDom1+19)=AnnoCalendario,MONTH(MagDom1+19)=5),MagDom1+19,""),IF(AND(YEAR(MagDom1+26)=AnnoCalendario,MONTH(MagDom1+26)=5),MagDom1+26,""))</f>
        <v>43609</v>
      </c>
      <c r="H26" s="27">
        <f ca="1">IF(DAY(MagDom1)=1,IF(AND(YEAR(MagDom1+20)=AnnoCalendario,MONTH(MagDom1+20)=5),MagDom1+20,""),IF(AND(YEAR(MagDom1+27)=AnnoCalendario,MONTH(MagDom1+27)=5),MagDom1+27,""))</f>
        <v>43610</v>
      </c>
      <c r="I26" s="27">
        <f ca="1">IF(DAY(MagDom1)=1,IF(AND(YEAR(MagDom1+21)=AnnoCalendario,MONTH(MagDom1+21)=5),MagDom1+21,""),IF(AND(YEAR(MagDom1+28)=AnnoCalendario,MONTH(MagDom1+28)=5),MagDom1+28,""))</f>
        <v>43611</v>
      </c>
      <c r="J26" s="20"/>
      <c r="K26" s="27">
        <f ca="1">IF(DAY(GiuDom1)=1,IF(AND(YEAR(GiuDom1+15)=AnnoCalendario,MONTH(GiuDom1+15)=6),GiuDom1+15,""),IF(AND(YEAR(GiuDom1+22)=AnnoCalendario,MONTH(GiuDom1+22)=6),GiuDom1+22,""))</f>
        <v>43633</v>
      </c>
      <c r="L26" s="27">
        <f ca="1">IF(DAY(GiuDom1)=1,IF(AND(YEAR(GiuDom1+16)=AnnoCalendario,MONTH(GiuDom1+16)=6),GiuDom1+16,""),IF(AND(YEAR(GiuDom1+23)=AnnoCalendario,MONTH(GiuDom1+23)=6),GiuDom1+23,""))</f>
        <v>43634</v>
      </c>
      <c r="M26" s="27">
        <f ca="1">IF(DAY(GiuDom1)=1,IF(AND(YEAR(GiuDom1+17)=AnnoCalendario,MONTH(GiuDom1+17)=6),GiuDom1+17,""),IF(AND(YEAR(GiuDom1+24)=AnnoCalendario,MONTH(GiuDom1+24)=6),GiuDom1+24,""))</f>
        <v>43635</v>
      </c>
      <c r="N26" s="27">
        <f ca="1">IF(DAY(GiuDom1)=1,IF(AND(YEAR(GiuDom1+18)=AnnoCalendario,MONTH(GiuDom1+18)=6),GiuDom1+18,""),IF(AND(YEAR(GiuDom1+25)=AnnoCalendario,MONTH(GiuDom1+25)=6),GiuDom1+25,""))</f>
        <v>43636</v>
      </c>
      <c r="O26" s="27">
        <f ca="1">IF(DAY(GiuDom1)=1,IF(AND(YEAR(GiuDom1+19)=AnnoCalendario,MONTH(GiuDom1+19)=6),GiuDom1+19,""),IF(AND(YEAR(GiuDom1+26)=AnnoCalendario,MONTH(GiuDom1+26)=6),GiuDom1+26,""))</f>
        <v>43637</v>
      </c>
      <c r="P26" s="27">
        <f ca="1">IF(DAY(GiuDom1)=1,IF(AND(YEAR(GiuDom1+20)=AnnoCalendario,MONTH(GiuDom1+20)=6),GiuDom1+20,""),IF(AND(YEAR(GiuDom1+27)=AnnoCalendario,MONTH(GiuDom1+27)=6),GiuDom1+27,""))</f>
        <v>43638</v>
      </c>
      <c r="Q26" s="27">
        <f ca="1">IF(DAY(GiuDom1)=1,IF(AND(YEAR(GiuDom1+21)=AnnoCalendario,MONTH(GiuDom1+21)=6),GiuDom1+21,""),IF(AND(YEAR(GiuDom1+28)=AnnoCalendario,MONTH(GiuDom1+28)=6),GiuDom1+28,""))</f>
        <v>43639</v>
      </c>
      <c r="R26" s="2"/>
      <c r="S26" s="5"/>
      <c r="U26" s="11"/>
      <c r="Z26" s="2"/>
      <c r="AH26" s="2"/>
      <c r="AP26" s="2"/>
    </row>
    <row r="27" spans="1:42" ht="15" customHeight="1" x14ac:dyDescent="0.2">
      <c r="B27" s="2"/>
      <c r="C27" s="27">
        <f ca="1">IF(DAY(MagDom1)=1,IF(AND(YEAR(MagDom1+22)=AnnoCalendario,MONTH(MagDom1+22)=5),MagDom1+22,""),IF(AND(YEAR(MagDom1+29)=AnnoCalendario,MONTH(MagDom1+29)=5),MagDom1+29,""))</f>
        <v>43612</v>
      </c>
      <c r="D27" s="27">
        <f ca="1">IF(DAY(MagDom1)=1,IF(AND(YEAR(MagDom1+23)=AnnoCalendario,MONTH(MagDom1+23)=5),MagDom1+23,""),IF(AND(YEAR(MagDom1+30)=AnnoCalendario,MONTH(MagDom1+30)=5),MagDom1+30,""))</f>
        <v>43613</v>
      </c>
      <c r="E27" s="27">
        <f ca="1">IF(DAY(MagDom1)=1,IF(AND(YEAR(MagDom1+24)=AnnoCalendario,MONTH(MagDom1+24)=5),MagDom1+24,""),IF(AND(YEAR(MagDom1+31)=AnnoCalendario,MONTH(MagDom1+31)=5),MagDom1+31,""))</f>
        <v>43614</v>
      </c>
      <c r="F27" s="27">
        <f ca="1">IF(DAY(MagDom1)=1,IF(AND(YEAR(MagDom1+25)=AnnoCalendario,MONTH(MagDom1+25)=5),MagDom1+25,""),IF(AND(YEAR(MagDom1+32)=AnnoCalendario,MONTH(MagDom1+32)=5),MagDom1+32,""))</f>
        <v>43615</v>
      </c>
      <c r="G27" s="27">
        <f ca="1">IF(DAY(MagDom1)=1,IF(AND(YEAR(MagDom1+26)=AnnoCalendario,MONTH(MagDom1+26)=5),MagDom1+26,""),IF(AND(YEAR(MagDom1+33)=AnnoCalendario,MONTH(MagDom1+33)=5),MagDom1+33,""))</f>
        <v>43616</v>
      </c>
      <c r="H27" s="27" t="str">
        <f ca="1">IF(DAY(MagDom1)=1,IF(AND(YEAR(MagDom1+27)=AnnoCalendario,MONTH(MagDom1+27)=5),MagDom1+27,""),IF(AND(YEAR(MagDom1+34)=AnnoCalendario,MONTH(MagDom1+34)=5),MagDom1+34,""))</f>
        <v/>
      </c>
      <c r="I27" s="27" t="str">
        <f ca="1">IF(DAY(MagDom1)=1,IF(AND(YEAR(MagDom1+28)=AnnoCalendario,MONTH(MagDom1+28)=5),MagDom1+28,""),IF(AND(YEAR(MagDom1+35)=AnnoCalendario,MONTH(MagDom1+35)=5),MagDom1+35,""))</f>
        <v/>
      </c>
      <c r="J27" s="20"/>
      <c r="K27" s="27">
        <f ca="1">IF(DAY(GiuDom1)=1,IF(AND(YEAR(GiuDom1+22)=AnnoCalendario,MONTH(GiuDom1+22)=6),GiuDom1+22,""),IF(AND(YEAR(GiuDom1+29)=AnnoCalendario,MONTH(GiuDom1+29)=6),GiuDom1+29,""))</f>
        <v>43640</v>
      </c>
      <c r="L27" s="27">
        <f ca="1">IF(DAY(GiuDom1)=1,IF(AND(YEAR(GiuDom1+23)=AnnoCalendario,MONTH(GiuDom1+23)=6),GiuDom1+23,""),IF(AND(YEAR(GiuDom1+30)=AnnoCalendario,MONTH(GiuDom1+30)=6),GiuDom1+30,""))</f>
        <v>43641</v>
      </c>
      <c r="M27" s="27">
        <f ca="1">IF(DAY(GiuDom1)=1,IF(AND(YEAR(GiuDom1+24)=AnnoCalendario,MONTH(GiuDom1+24)=6),GiuDom1+24,""),IF(AND(YEAR(GiuDom1+31)=AnnoCalendario,MONTH(GiuDom1+31)=6),GiuDom1+31,""))</f>
        <v>43642</v>
      </c>
      <c r="N27" s="27">
        <f ca="1">IF(DAY(GiuDom1)=1,IF(AND(YEAR(GiuDom1+25)=AnnoCalendario,MONTH(GiuDom1+25)=6),GiuDom1+25,""),IF(AND(YEAR(GiuDom1+32)=AnnoCalendario,MONTH(GiuDom1+32)=6),GiuDom1+32,""))</f>
        <v>43643</v>
      </c>
      <c r="O27" s="27">
        <f ca="1">IF(DAY(GiuDom1)=1,IF(AND(YEAR(GiuDom1+26)=AnnoCalendario,MONTH(GiuDom1+26)=6),GiuDom1+26,""),IF(AND(YEAR(GiuDom1+33)=AnnoCalendario,MONTH(GiuDom1+33)=6),GiuDom1+33,""))</f>
        <v>43644</v>
      </c>
      <c r="P27" s="27">
        <f ca="1">IF(DAY(GiuDom1)=1,IF(AND(YEAR(GiuDom1+27)=AnnoCalendario,MONTH(GiuDom1+27)=6),GiuDom1+27,""),IF(AND(YEAR(GiuDom1+34)=AnnoCalendario,MONTH(GiuDom1+34)=6),GiuDom1+34,""))</f>
        <v>43645</v>
      </c>
      <c r="Q27" s="27">
        <f ca="1">IF(DAY(GiuDom1)=1,IF(AND(YEAR(GiuDom1+28)=AnnoCalendario,MONTH(GiuDom1+28)=6),GiuDom1+28,""),IF(AND(YEAR(GiuDom1+35)=AnnoCalendario,MONTH(GiuDom1+35)=6),GiuDom1+35,""))</f>
        <v>43646</v>
      </c>
      <c r="R27" s="2"/>
      <c r="S27" s="5"/>
      <c r="U27" s="12"/>
      <c r="Z27" s="2"/>
      <c r="AH27" s="2"/>
      <c r="AP27" s="2"/>
    </row>
    <row r="28" spans="1:42" ht="15" customHeight="1" x14ac:dyDescent="0.2">
      <c r="B28" s="2"/>
      <c r="C28" s="27" t="str">
        <f ca="1">IF(DAY(MagDom1)=1,IF(AND(YEAR(MagDom1+29)=AnnoCalendario,MONTH(MagDom1+29)=5),MagDom1+29,""),IF(AND(YEAR(MagDom1+36)=AnnoCalendario,MONTH(MagDom1+36)=5),MagDom1+36,""))</f>
        <v/>
      </c>
      <c r="D28" s="27" t="str">
        <f ca="1">IF(DAY(MagDom1)=1,IF(AND(YEAR(MagDom1+30)=AnnoCalendario,MONTH(MagDom1+30)=5),MagDom1+30,""),IF(AND(YEAR(MagDom1+37)=AnnoCalendario,MONTH(MagDom1+37)=5),MagDom1+37,""))</f>
        <v/>
      </c>
      <c r="E28" s="27" t="str">
        <f ca="1">IF(DAY(MagDom1)=1,IF(AND(YEAR(MagDom1+31)=AnnoCalendario,MONTH(MagDom1+31)=5),MagDom1+31,""),IF(AND(YEAR(MagDom1+38)=AnnoCalendario,MONTH(MagDom1+38)=5),MagDom1+38,""))</f>
        <v/>
      </c>
      <c r="F28" s="27" t="str">
        <f ca="1">IF(DAY(MagDom1)=1,IF(AND(YEAR(MagDom1+32)=AnnoCalendario,MONTH(MagDom1+32)=5),MagDom1+32,""),IF(AND(YEAR(MagDom1+39)=AnnoCalendario,MONTH(MagDom1+39)=5),MagDom1+39,""))</f>
        <v/>
      </c>
      <c r="G28" s="27" t="str">
        <f ca="1">IF(DAY(MagDom1)=1,IF(AND(YEAR(MagDom1+33)=AnnoCalendario,MONTH(MagDom1+33)=5),MagDom1+33,""),IF(AND(YEAR(MagDom1+40)=AnnoCalendario,MONTH(MagDom1+40)=5),MagDom1+40,""))</f>
        <v/>
      </c>
      <c r="H28" s="27" t="str">
        <f ca="1">IF(DAY(MagDom1)=1,IF(AND(YEAR(MagDom1+34)=AnnoCalendario,MONTH(MagDom1+34)=5),MagDom1+34,""),IF(AND(YEAR(MagDom1+41)=AnnoCalendario,MONTH(MagDom1+41)=5),MagDom1+41,""))</f>
        <v/>
      </c>
      <c r="I28" s="27" t="str">
        <f ca="1">IF(DAY(MagDom1)=1,IF(AND(YEAR(MagDom1+35)=AnnoCalendario,MONTH(MagDom1+35)=5),MagDom1+35,""),IF(AND(YEAR(MagDom1+42)=AnnoCalendario,MONTH(MagDom1+42)=5),MagDom1+42,""))</f>
        <v/>
      </c>
      <c r="J28" s="20"/>
      <c r="K28" s="27" t="str">
        <f ca="1">IF(DAY(GiuDom1)=1,IF(AND(YEAR(GiuDom1+29)=AnnoCalendario,MONTH(GiuDom1+29)=6),GiuDom1+29,""),IF(AND(YEAR(GiuDom1+36)=AnnoCalendario,MONTH(GiuDom1+36)=6),GiuDom1+36,""))</f>
        <v/>
      </c>
      <c r="L28" s="27" t="str">
        <f ca="1">IF(DAY(GiuDom1)=1,IF(AND(YEAR(GiuDom1+30)=AnnoCalendario,MONTH(GiuDom1+30)=6),GiuDom1+30,""),IF(AND(YEAR(GiuDom1+37)=AnnoCalendario,MONTH(GiuDom1+37)=6),GiuDom1+37,""))</f>
        <v/>
      </c>
      <c r="M28" s="27" t="str">
        <f ca="1">IF(DAY(GiuDom1)=1,IF(AND(YEAR(GiuDom1+31)=AnnoCalendario,MONTH(GiuDom1+31)=6),GiuDom1+31,""),IF(AND(YEAR(GiuDom1+38)=AnnoCalendario,MONTH(GiuDom1+38)=6),GiuDom1+38,""))</f>
        <v/>
      </c>
      <c r="N28" s="27" t="str">
        <f ca="1">IF(DAY(GiuDom1)=1,IF(AND(YEAR(GiuDom1+32)=AnnoCalendario,MONTH(GiuDom1+32)=6),GiuDom1+32,""),IF(AND(YEAR(GiuDom1+39)=AnnoCalendario,MONTH(GiuDom1+39)=6),GiuDom1+39,""))</f>
        <v/>
      </c>
      <c r="O28" s="27" t="str">
        <f ca="1">IF(DAY(GiuDom1)=1,IF(AND(YEAR(GiuDom1+33)=AnnoCalendario,MONTH(GiuDom1+33)=6),GiuDom1+33,""),IF(AND(YEAR(GiuDom1+40)=AnnoCalendario,MONTH(GiuDom1+40)=6),GiuDom1+40,""))</f>
        <v/>
      </c>
      <c r="P28" s="27" t="str">
        <f ca="1">IF(DAY(GiuDom1)=1,IF(AND(YEAR(GiuDom1+34)=AnnoCalendario,MONTH(GiuDom1+34)=6),GiuDom1+34,""),IF(AND(YEAR(GiuDom1+41)=AnnoCalendario,MONTH(GiuDom1+41)=6),GiuDom1+41,""))</f>
        <v/>
      </c>
      <c r="Q28" s="27" t="str">
        <f ca="1">IF(DAY(GiuDom1)=1,IF(AND(YEAR(GiuDom1+35)=AnnoCalendario,MONTH(GiuDom1+35)=6),GiuDom1+35,""),IF(AND(YEAR(GiuDom1+42)=AnnoCalendario,MONTH(GiuDom1+42)=6),GiuDom1+42,""))</f>
        <v/>
      </c>
      <c r="R28" s="2"/>
      <c r="S28" s="5"/>
      <c r="U28" s="18"/>
      <c r="Z28" s="2"/>
      <c r="AH28" s="2"/>
      <c r="AP28" s="2"/>
    </row>
    <row r="29" spans="1:42" ht="15" customHeight="1" x14ac:dyDescent="0.2">
      <c r="B29" s="2"/>
      <c r="J29" s="20"/>
      <c r="R29" s="2"/>
      <c r="S29" s="5"/>
      <c r="U29" s="11"/>
      <c r="Z29" s="2"/>
      <c r="AH29" s="2"/>
      <c r="AP29" s="2"/>
    </row>
    <row r="30" spans="1:42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20"/>
      <c r="K30" s="4" t="s">
        <v>15</v>
      </c>
      <c r="L30" s="3"/>
      <c r="M30" s="3"/>
      <c r="N30" s="3"/>
      <c r="O30" s="3"/>
      <c r="P30" s="3"/>
      <c r="Q30" s="3"/>
      <c r="S30" s="7"/>
      <c r="U30" s="12"/>
      <c r="V30" s="2"/>
      <c r="W30" s="2"/>
      <c r="X30" s="2"/>
      <c r="Y30" s="2"/>
      <c r="Z30" s="2"/>
      <c r="AH30" s="2"/>
      <c r="AP30" s="2"/>
    </row>
    <row r="31" spans="1:42" ht="15" customHeight="1" x14ac:dyDescent="0.2">
      <c r="C31" s="25" t="s">
        <v>1</v>
      </c>
      <c r="D31" s="25" t="s">
        <v>7</v>
      </c>
      <c r="E31" s="25" t="s">
        <v>7</v>
      </c>
      <c r="F31" s="25" t="s">
        <v>8</v>
      </c>
      <c r="G31" s="25" t="s">
        <v>9</v>
      </c>
      <c r="H31" s="25" t="s">
        <v>10</v>
      </c>
      <c r="I31" s="25" t="s">
        <v>11</v>
      </c>
      <c r="J31" s="20"/>
      <c r="K31" s="25" t="s">
        <v>1</v>
      </c>
      <c r="L31" s="25" t="s">
        <v>7</v>
      </c>
      <c r="M31" s="25" t="s">
        <v>7</v>
      </c>
      <c r="N31" s="25" t="s">
        <v>8</v>
      </c>
      <c r="O31" s="25" t="s">
        <v>9</v>
      </c>
      <c r="P31" s="25" t="s">
        <v>10</v>
      </c>
      <c r="Q31" s="25" t="s">
        <v>11</v>
      </c>
      <c r="S31" s="5"/>
      <c r="U31" s="18"/>
    </row>
    <row r="32" spans="1:42" ht="15" customHeight="1" x14ac:dyDescent="0.2">
      <c r="C32" s="27">
        <f ca="1">IF(DAY(LugDom1)=1,"",IF(AND(YEAR(LugDom1+1)=AnnoCalendario,MONTH(LugDom1+1)=7),LugDom1+1,""))</f>
        <v>43647</v>
      </c>
      <c r="D32" s="27">
        <f ca="1">IF(DAY(LugDom1)=1,"",IF(AND(YEAR(LugDom1+2)=AnnoCalendario,MONTH(LugDom1+2)=7),LugDom1+2,""))</f>
        <v>43648</v>
      </c>
      <c r="E32" s="27">
        <f ca="1">IF(DAY(LugDom1)=1,"",IF(AND(YEAR(LugDom1+3)=AnnoCalendario,MONTH(LugDom1+3)=7),LugDom1+3,""))</f>
        <v>43649</v>
      </c>
      <c r="F32" s="27">
        <f ca="1">IF(DAY(LugDom1)=1,"",IF(AND(YEAR(LugDom1+4)=AnnoCalendario,MONTH(LugDom1+4)=7),LugDom1+4,""))</f>
        <v>43650</v>
      </c>
      <c r="G32" s="27">
        <f ca="1">IF(DAY(LugDom1)=1,"",IF(AND(YEAR(LugDom1+5)=AnnoCalendario,MONTH(LugDom1+5)=7),LugDom1+5,""))</f>
        <v>43651</v>
      </c>
      <c r="H32" s="27">
        <f ca="1">IF(DAY(LugDom1)=1,"",IF(AND(YEAR(LugDom1+6)=AnnoCalendario,MONTH(LugDom1+6)=7),LugDom1+6,""))</f>
        <v>43652</v>
      </c>
      <c r="I32" s="27">
        <f ca="1">IF(DAY(LugDom1)=1,IF(AND(YEAR(LugDom1)=AnnoCalendario,MONTH(LugDom1)=7),LugDom1,""),IF(AND(YEAR(LugDom1+7)=AnnoCalendario,MONTH(LugDom1+7)=7),LugDom1+7,""))</f>
        <v>43653</v>
      </c>
      <c r="J32" s="21"/>
      <c r="K32" s="27" t="str">
        <f ca="1">IF(DAY(AgoDom1)=1,"",IF(AND(YEAR(AgoDom1+1)=AnnoCalendario,MONTH(AgoDom1+1)=8),AgoDom1+1,""))</f>
        <v/>
      </c>
      <c r="L32" s="27" t="str">
        <f ca="1">IF(DAY(AgoDom1)=1,"",IF(AND(YEAR(AgoDom1+2)=AnnoCalendario,MONTH(AgoDom1+2)=8),AgoDom1+2,""))</f>
        <v/>
      </c>
      <c r="M32" s="27" t="str">
        <f ca="1">IF(DAY(AgoDom1)=1,"",IF(AND(YEAR(AgoDom1+3)=AnnoCalendario,MONTH(AgoDom1+3)=8),AgoDom1+3,""))</f>
        <v/>
      </c>
      <c r="N32" s="27">
        <f ca="1">IF(DAY(AgoDom1)=1,"",IF(AND(YEAR(AgoDom1+4)=AnnoCalendario,MONTH(AgoDom1+4)=8),AgoDom1+4,""))</f>
        <v>43678</v>
      </c>
      <c r="O32" s="27">
        <f ca="1">IF(DAY(AgoDom1)=1,"",IF(AND(YEAR(AgoDom1+5)=AnnoCalendario,MONTH(AgoDom1+5)=8),AgoDom1+5,""))</f>
        <v>43679</v>
      </c>
      <c r="P32" s="27">
        <f ca="1">IF(DAY(AgoDom1)=1,"",IF(AND(YEAR(AgoDom1+6)=AnnoCalendario,MONTH(AgoDom1+6)=8),AgoDom1+6,""))</f>
        <v>43680</v>
      </c>
      <c r="Q32" s="27">
        <f ca="1">IF(DAY(AgoDom1)=1,IF(AND(YEAR(AgoDom1)=AnnoCalendario,MONTH(AgoDom1)=8),AgoDom1,""),IF(AND(YEAR(AgoDom1+7)=AnnoCalendario,MONTH(AgoDom1+7)=8),AgoDom1+7,""))</f>
        <v>43681</v>
      </c>
      <c r="S32" s="5"/>
      <c r="U32" s="11"/>
    </row>
    <row r="33" spans="3:21" ht="15" customHeight="1" x14ac:dyDescent="0.2">
      <c r="C33" s="27">
        <f ca="1">IF(DAY(LugDom1)=1,IF(AND(YEAR(LugDom1+1)=AnnoCalendario,MONTH(LugDom1+1)=7),LugDom1+1,""),IF(AND(YEAR(LugDom1+8)=AnnoCalendario,MONTH(LugDom1+8)=7),LugDom1+8,""))</f>
        <v>43654</v>
      </c>
      <c r="D33" s="27">
        <f ca="1">IF(DAY(LugDom1)=1,IF(AND(YEAR(LugDom1+2)=AnnoCalendario,MONTH(LugDom1+2)=7),LugDom1+2,""),IF(AND(YEAR(LugDom1+9)=AnnoCalendario,MONTH(LugDom1+9)=7),LugDom1+9,""))</f>
        <v>43655</v>
      </c>
      <c r="E33" s="27">
        <f ca="1">IF(DAY(LugDom1)=1,IF(AND(YEAR(LugDom1+3)=AnnoCalendario,MONTH(LugDom1+3)=7),LugDom1+3,""),IF(AND(YEAR(LugDom1+10)=AnnoCalendario,MONTH(LugDom1+10)=7),LugDom1+10,""))</f>
        <v>43656</v>
      </c>
      <c r="F33" s="27">
        <f ca="1">IF(DAY(LugDom1)=1,IF(AND(YEAR(LugDom1+4)=AnnoCalendario,MONTH(LugDom1+4)=7),LugDom1+4,""),IF(AND(YEAR(LugDom1+11)=AnnoCalendario,MONTH(LugDom1+11)=7),LugDom1+11,""))</f>
        <v>43657</v>
      </c>
      <c r="G33" s="27">
        <f ca="1">IF(DAY(LugDom1)=1,IF(AND(YEAR(LugDom1+5)=AnnoCalendario,MONTH(LugDom1+5)=7),LugDom1+5,""),IF(AND(YEAR(LugDom1+12)=AnnoCalendario,MONTH(LugDom1+12)=7),LugDom1+12,""))</f>
        <v>43658</v>
      </c>
      <c r="H33" s="27">
        <f ca="1">IF(DAY(LugDom1)=1,IF(AND(YEAR(LugDom1+6)=AnnoCalendario,MONTH(LugDom1+6)=7),LugDom1+6,""),IF(AND(YEAR(LugDom1+13)=AnnoCalendario,MONTH(LugDom1+13)=7),LugDom1+13,""))</f>
        <v>43659</v>
      </c>
      <c r="I33" s="27">
        <f ca="1">IF(DAY(LugDom1)=1,IF(AND(YEAR(LugDom1+7)=AnnoCalendario,MONTH(LugDom1+7)=7),LugDom1+7,""),IF(AND(YEAR(LugDom1+14)=AnnoCalendario,MONTH(LugDom1+14)=7),LugDom1+14,""))</f>
        <v>43660</v>
      </c>
      <c r="J33" s="22"/>
      <c r="K33" s="27">
        <f ca="1">IF(DAY(AgoDom1)=1,IF(AND(YEAR(AgoDom1+1)=AnnoCalendario,MONTH(AgoDom1+1)=8),AgoDom1+1,""),IF(AND(YEAR(AgoDom1+8)=AnnoCalendario,MONTH(AgoDom1+8)=8),AgoDom1+8,""))</f>
        <v>43682</v>
      </c>
      <c r="L33" s="27">
        <f ca="1">IF(DAY(AgoDom1)=1,IF(AND(YEAR(AgoDom1+2)=AnnoCalendario,MONTH(AgoDom1+2)=8),AgoDom1+2,""),IF(AND(YEAR(AgoDom1+9)=AnnoCalendario,MONTH(AgoDom1+9)=8),AgoDom1+9,""))</f>
        <v>43683</v>
      </c>
      <c r="M33" s="27">
        <f ca="1">IF(DAY(AgoDom1)=1,IF(AND(YEAR(AgoDom1+3)=AnnoCalendario,MONTH(AgoDom1+3)=8),AgoDom1+3,""),IF(AND(YEAR(AgoDom1+10)=AnnoCalendario,MONTH(AgoDom1+10)=8),AgoDom1+10,""))</f>
        <v>43684</v>
      </c>
      <c r="N33" s="27">
        <f ca="1">IF(DAY(AgoDom1)=1,IF(AND(YEAR(AgoDom1+4)=AnnoCalendario,MONTH(AgoDom1+4)=8),AgoDom1+4,""),IF(AND(YEAR(AgoDom1+11)=AnnoCalendario,MONTH(AgoDom1+11)=8),AgoDom1+11,""))</f>
        <v>43685</v>
      </c>
      <c r="O33" s="27">
        <f ca="1">IF(DAY(AgoDom1)=1,IF(AND(YEAR(AgoDom1+5)=AnnoCalendario,MONTH(AgoDom1+5)=8),AgoDom1+5,""),IF(AND(YEAR(AgoDom1+12)=AnnoCalendario,MONTH(AgoDom1+12)=8),AgoDom1+12,""))</f>
        <v>43686</v>
      </c>
      <c r="P33" s="27">
        <f ca="1">IF(DAY(AgoDom1)=1,IF(AND(YEAR(AgoDom1+6)=AnnoCalendario,MONTH(AgoDom1+6)=8),AgoDom1+6,""),IF(AND(YEAR(AgoDom1+13)=AnnoCalendario,MONTH(AgoDom1+13)=8),AgoDom1+13,""))</f>
        <v>43687</v>
      </c>
      <c r="Q33" s="27">
        <f ca="1">IF(DAY(AgoDom1)=1,IF(AND(YEAR(AgoDom1+7)=AnnoCalendario,MONTH(AgoDom1+7)=8),AgoDom1+7,""),IF(AND(YEAR(AgoDom1+14)=AnnoCalendario,MONTH(AgoDom1+14)=8),AgoDom1+14,""))</f>
        <v>43688</v>
      </c>
      <c r="S33" s="5"/>
      <c r="U33" s="12"/>
    </row>
    <row r="34" spans="3:21" ht="15" customHeight="1" x14ac:dyDescent="0.2">
      <c r="C34" s="27">
        <f ca="1">IF(DAY(LugDom1)=1,IF(AND(YEAR(LugDom1+8)=AnnoCalendario,MONTH(LugDom1+8)=7),LugDom1+8,""),IF(AND(YEAR(LugDom1+15)=AnnoCalendario,MONTH(LugDom1+15)=7),LugDom1+15,""))</f>
        <v>43661</v>
      </c>
      <c r="D34" s="27">
        <f ca="1">IF(DAY(LugDom1)=1,IF(AND(YEAR(LugDom1+9)=AnnoCalendario,MONTH(LugDom1+9)=7),LugDom1+9,""),IF(AND(YEAR(LugDom1+16)=AnnoCalendario,MONTH(LugDom1+16)=7),LugDom1+16,""))</f>
        <v>43662</v>
      </c>
      <c r="E34" s="27">
        <f ca="1">IF(DAY(LugDom1)=1,IF(AND(YEAR(LugDom1+10)=AnnoCalendario,MONTH(LugDom1+10)=7),LugDom1+10,""),IF(AND(YEAR(LugDom1+17)=AnnoCalendario,MONTH(LugDom1+17)=7),LugDom1+17,""))</f>
        <v>43663</v>
      </c>
      <c r="F34" s="27">
        <f ca="1">IF(DAY(LugDom1)=1,IF(AND(YEAR(LugDom1+11)=AnnoCalendario,MONTH(LugDom1+11)=7),LugDom1+11,""),IF(AND(YEAR(LugDom1+18)=AnnoCalendario,MONTH(LugDom1+18)=7),LugDom1+18,""))</f>
        <v>43664</v>
      </c>
      <c r="G34" s="27">
        <f ca="1">IF(DAY(LugDom1)=1,IF(AND(YEAR(LugDom1+12)=AnnoCalendario,MONTH(LugDom1+12)=7),LugDom1+12,""),IF(AND(YEAR(LugDom1+19)=AnnoCalendario,MONTH(LugDom1+19)=7),LugDom1+19,""))</f>
        <v>43665</v>
      </c>
      <c r="H34" s="27">
        <f ca="1">IF(DAY(LugDom1)=1,IF(AND(YEAR(LugDom1+13)=AnnoCalendario,MONTH(LugDom1+13)=7),LugDom1+13,""),IF(AND(YEAR(LugDom1+20)=AnnoCalendario,MONTH(LugDom1+20)=7),LugDom1+20,""))</f>
        <v>43666</v>
      </c>
      <c r="I34" s="27">
        <f ca="1">IF(DAY(LugDom1)=1,IF(AND(YEAR(LugDom1+14)=AnnoCalendario,MONTH(LugDom1+14)=7),LugDom1+14,""),IF(AND(YEAR(LugDom1+21)=AnnoCalendario,MONTH(LugDom1+21)=7),LugDom1+21,""))</f>
        <v>43667</v>
      </c>
      <c r="J34" s="22"/>
      <c r="K34" s="27">
        <f ca="1">IF(DAY(AgoDom1)=1,IF(AND(YEAR(AgoDom1+8)=AnnoCalendario,MONTH(AgoDom1+8)=8),AgoDom1+8,""),IF(AND(YEAR(AgoDom1+15)=AnnoCalendario,MONTH(AgoDom1+15)=8),AgoDom1+15,""))</f>
        <v>43689</v>
      </c>
      <c r="L34" s="27">
        <f ca="1">IF(DAY(AgoDom1)=1,IF(AND(YEAR(AgoDom1+9)=AnnoCalendario,MONTH(AgoDom1+9)=8),AgoDom1+9,""),IF(AND(YEAR(AgoDom1+16)=AnnoCalendario,MONTH(AgoDom1+16)=8),AgoDom1+16,""))</f>
        <v>43690</v>
      </c>
      <c r="M34" s="27">
        <f ca="1">IF(DAY(AgoDom1)=1,IF(AND(YEAR(AgoDom1+10)=AnnoCalendario,MONTH(AgoDom1+10)=8),AgoDom1+10,""),IF(AND(YEAR(AgoDom1+17)=AnnoCalendario,MONTH(AgoDom1+17)=8),AgoDom1+17,""))</f>
        <v>43691</v>
      </c>
      <c r="N34" s="27">
        <f ca="1">IF(DAY(AgoDom1)=1,IF(AND(YEAR(AgoDom1+11)=AnnoCalendario,MONTH(AgoDom1+11)=8),AgoDom1+11,""),IF(AND(YEAR(AgoDom1+18)=AnnoCalendario,MONTH(AgoDom1+18)=8),AgoDom1+18,""))</f>
        <v>43692</v>
      </c>
      <c r="O34" s="27">
        <f ca="1">IF(DAY(AgoDom1)=1,IF(AND(YEAR(AgoDom1+12)=AnnoCalendario,MONTH(AgoDom1+12)=8),AgoDom1+12,""),IF(AND(YEAR(AgoDom1+19)=AnnoCalendario,MONTH(AgoDom1+19)=8),AgoDom1+19,""))</f>
        <v>43693</v>
      </c>
      <c r="P34" s="27">
        <f ca="1">IF(DAY(AgoDom1)=1,IF(AND(YEAR(AgoDom1+13)=AnnoCalendario,MONTH(AgoDom1+13)=8),AgoDom1+13,""),IF(AND(YEAR(AgoDom1+20)=AnnoCalendario,MONTH(AgoDom1+20)=8),AgoDom1+20,""))</f>
        <v>43694</v>
      </c>
      <c r="Q34" s="27">
        <f ca="1">IF(DAY(AgoDom1)=1,IF(AND(YEAR(AgoDom1+14)=AnnoCalendario,MONTH(AgoDom1+14)=8),AgoDom1+14,""),IF(AND(YEAR(AgoDom1+21)=AnnoCalendario,MONTH(AgoDom1+21)=8),AgoDom1+21,""))</f>
        <v>43695</v>
      </c>
      <c r="S34" s="5"/>
      <c r="U34" s="18"/>
    </row>
    <row r="35" spans="3:21" ht="15" customHeight="1" x14ac:dyDescent="0.2">
      <c r="C35" s="27">
        <f ca="1">IF(DAY(LugDom1)=1,IF(AND(YEAR(LugDom1+15)=AnnoCalendario,MONTH(LugDom1+15)=7),LugDom1+15,""),IF(AND(YEAR(LugDom1+22)=AnnoCalendario,MONTH(LugDom1+22)=7),LugDom1+22,""))</f>
        <v>43668</v>
      </c>
      <c r="D35" s="27">
        <f ca="1">IF(DAY(LugDom1)=1,IF(AND(YEAR(LugDom1+16)=AnnoCalendario,MONTH(LugDom1+16)=7),LugDom1+16,""),IF(AND(YEAR(LugDom1+23)=AnnoCalendario,MONTH(LugDom1+23)=7),LugDom1+23,""))</f>
        <v>43669</v>
      </c>
      <c r="E35" s="27">
        <f ca="1">IF(DAY(LugDom1)=1,IF(AND(YEAR(LugDom1+17)=AnnoCalendario,MONTH(LugDom1+17)=7),LugDom1+17,""),IF(AND(YEAR(LugDom1+24)=AnnoCalendario,MONTH(LugDom1+24)=7),LugDom1+24,""))</f>
        <v>43670</v>
      </c>
      <c r="F35" s="27">
        <f ca="1">IF(DAY(LugDom1)=1,IF(AND(YEAR(LugDom1+18)=AnnoCalendario,MONTH(LugDom1+18)=7),LugDom1+18,""),IF(AND(YEAR(LugDom1+25)=AnnoCalendario,MONTH(LugDom1+25)=7),LugDom1+25,""))</f>
        <v>43671</v>
      </c>
      <c r="G35" s="27">
        <f ca="1">IF(DAY(LugDom1)=1,IF(AND(YEAR(LugDom1+19)=AnnoCalendario,MONTH(LugDom1+19)=7),LugDom1+19,""),IF(AND(YEAR(LugDom1+26)=AnnoCalendario,MONTH(LugDom1+26)=7),LugDom1+26,""))</f>
        <v>43672</v>
      </c>
      <c r="H35" s="27">
        <f ca="1">IF(DAY(LugDom1)=1,IF(AND(YEAR(LugDom1+20)=AnnoCalendario,MONTH(LugDom1+20)=7),LugDom1+20,""),IF(AND(YEAR(LugDom1+27)=AnnoCalendario,MONTH(LugDom1+27)=7),LugDom1+27,""))</f>
        <v>43673</v>
      </c>
      <c r="I35" s="27">
        <f ca="1">IF(DAY(LugDom1)=1,IF(AND(YEAR(LugDom1+21)=AnnoCalendario,MONTH(LugDom1+21)=7),LugDom1+21,""),IF(AND(YEAR(LugDom1+28)=AnnoCalendario,MONTH(LugDom1+28)=7),LugDom1+28,""))</f>
        <v>43674</v>
      </c>
      <c r="J35" s="22"/>
      <c r="K35" s="27">
        <f ca="1">IF(DAY(AgoDom1)=1,IF(AND(YEAR(AgoDom1+15)=AnnoCalendario,MONTH(AgoDom1+15)=8),AgoDom1+15,""),IF(AND(YEAR(AgoDom1+22)=AnnoCalendario,MONTH(AgoDom1+22)=8),AgoDom1+22,""))</f>
        <v>43696</v>
      </c>
      <c r="L35" s="27">
        <f ca="1">IF(DAY(AgoDom1)=1,IF(AND(YEAR(AgoDom1+16)=AnnoCalendario,MONTH(AgoDom1+16)=8),AgoDom1+16,""),IF(AND(YEAR(AgoDom1+23)=AnnoCalendario,MONTH(AgoDom1+23)=8),AgoDom1+23,""))</f>
        <v>43697</v>
      </c>
      <c r="M35" s="27">
        <f ca="1">IF(DAY(AgoDom1)=1,IF(AND(YEAR(AgoDom1+17)=AnnoCalendario,MONTH(AgoDom1+17)=8),AgoDom1+17,""),IF(AND(YEAR(AgoDom1+24)=AnnoCalendario,MONTH(AgoDom1+24)=8),AgoDom1+24,""))</f>
        <v>43698</v>
      </c>
      <c r="N35" s="27">
        <f ca="1">IF(DAY(AgoDom1)=1,IF(AND(YEAR(AgoDom1+18)=AnnoCalendario,MONTH(AgoDom1+18)=8),AgoDom1+18,""),IF(AND(YEAR(AgoDom1+25)=AnnoCalendario,MONTH(AgoDom1+25)=8),AgoDom1+25,""))</f>
        <v>43699</v>
      </c>
      <c r="O35" s="27">
        <f ca="1">IF(DAY(AgoDom1)=1,IF(AND(YEAR(AgoDom1+19)=AnnoCalendario,MONTH(AgoDom1+19)=8),AgoDom1+19,""),IF(AND(YEAR(AgoDom1+26)=AnnoCalendario,MONTH(AgoDom1+26)=8),AgoDom1+26,""))</f>
        <v>43700</v>
      </c>
      <c r="P35" s="27">
        <f ca="1">IF(DAY(AgoDom1)=1,IF(AND(YEAR(AgoDom1+20)=AnnoCalendario,MONTH(AgoDom1+20)=8),AgoDom1+20,""),IF(AND(YEAR(AgoDom1+27)=AnnoCalendario,MONTH(AgoDom1+27)=8),AgoDom1+27,""))</f>
        <v>43701</v>
      </c>
      <c r="Q35" s="27">
        <f ca="1">IF(DAY(AgoDom1)=1,IF(AND(YEAR(AgoDom1+21)=AnnoCalendario,MONTH(AgoDom1+21)=8),AgoDom1+21,""),IF(AND(YEAR(AgoDom1+28)=AnnoCalendario,MONTH(AgoDom1+28)=8),AgoDom1+28,""))</f>
        <v>43702</v>
      </c>
      <c r="S35" s="5"/>
      <c r="U35" s="11"/>
    </row>
    <row r="36" spans="3:21" ht="15" customHeight="1" x14ac:dyDescent="0.2">
      <c r="C36" s="27">
        <f ca="1">IF(DAY(LugDom1)=1,IF(AND(YEAR(LugDom1+22)=AnnoCalendario,MONTH(LugDom1+22)=7),LugDom1+22,""),IF(AND(YEAR(LugDom1+29)=AnnoCalendario,MONTH(LugDom1+29)=7),LugDom1+29,""))</f>
        <v>43675</v>
      </c>
      <c r="D36" s="27">
        <f ca="1">IF(DAY(LugDom1)=1,IF(AND(YEAR(LugDom1+23)=AnnoCalendario,MONTH(LugDom1+23)=7),LugDom1+23,""),IF(AND(YEAR(LugDom1+30)=AnnoCalendario,MONTH(LugDom1+30)=7),LugDom1+30,""))</f>
        <v>43676</v>
      </c>
      <c r="E36" s="27">
        <f ca="1">IF(DAY(LugDom1)=1,IF(AND(YEAR(LugDom1+24)=AnnoCalendario,MONTH(LugDom1+24)=7),LugDom1+24,""),IF(AND(YEAR(LugDom1+31)=AnnoCalendario,MONTH(LugDom1+31)=7),LugDom1+31,""))</f>
        <v>43677</v>
      </c>
      <c r="F36" s="27" t="str">
        <f ca="1">IF(DAY(LugDom1)=1,IF(AND(YEAR(LugDom1+25)=AnnoCalendario,MONTH(LugDom1+25)=7),LugDom1+25,""),IF(AND(YEAR(LugDom1+32)=AnnoCalendario,MONTH(LugDom1+32)=7),LugDom1+32,""))</f>
        <v/>
      </c>
      <c r="G36" s="27" t="str">
        <f ca="1">IF(DAY(LugDom1)=1,IF(AND(YEAR(LugDom1+26)=AnnoCalendario,MONTH(LugDom1+26)=7),LugDom1+26,""),IF(AND(YEAR(LugDom1+33)=AnnoCalendario,MONTH(LugDom1+33)=7),LugDom1+33,""))</f>
        <v/>
      </c>
      <c r="H36" s="27" t="str">
        <f ca="1">IF(DAY(LugDom1)=1,IF(AND(YEAR(LugDom1+27)=AnnoCalendario,MONTH(LugDom1+27)=7),LugDom1+27,""),IF(AND(YEAR(LugDom1+34)=AnnoCalendario,MONTH(LugDom1+34)=7),LugDom1+34,""))</f>
        <v/>
      </c>
      <c r="I36" s="27" t="str">
        <f ca="1">IF(DAY(LugDom1)=1,IF(AND(YEAR(LugDom1+28)=AnnoCalendario,MONTH(LugDom1+28)=7),LugDom1+28,""),IF(AND(YEAR(LugDom1+35)=AnnoCalendario,MONTH(LugDom1+35)=7),LugDom1+35,""))</f>
        <v/>
      </c>
      <c r="J36" s="22"/>
      <c r="K36" s="27">
        <f ca="1">IF(DAY(AgoDom1)=1,IF(AND(YEAR(AgoDom1+22)=AnnoCalendario,MONTH(AgoDom1+22)=8),AgoDom1+22,""),IF(AND(YEAR(AgoDom1+29)=AnnoCalendario,MONTH(AgoDom1+29)=8),AgoDom1+29,""))</f>
        <v>43703</v>
      </c>
      <c r="L36" s="27">
        <f ca="1">IF(DAY(AgoDom1)=1,IF(AND(YEAR(AgoDom1+23)=AnnoCalendario,MONTH(AgoDom1+23)=8),AgoDom1+23,""),IF(AND(YEAR(AgoDom1+30)=AnnoCalendario,MONTH(AgoDom1+30)=8),AgoDom1+30,""))</f>
        <v>43704</v>
      </c>
      <c r="M36" s="27">
        <f ca="1">IF(DAY(AgoDom1)=1,IF(AND(YEAR(AgoDom1+24)=AnnoCalendario,MONTH(AgoDom1+24)=8),AgoDom1+24,""),IF(AND(YEAR(AgoDom1+31)=AnnoCalendario,MONTH(AgoDom1+31)=8),AgoDom1+31,""))</f>
        <v>43705</v>
      </c>
      <c r="N36" s="27">
        <f ca="1">IF(DAY(AgoDom1)=1,IF(AND(YEAR(AgoDom1+25)=AnnoCalendario,MONTH(AgoDom1+25)=8),AgoDom1+25,""),IF(AND(YEAR(AgoDom1+32)=AnnoCalendario,MONTH(AgoDom1+32)=8),AgoDom1+32,""))</f>
        <v>43706</v>
      </c>
      <c r="O36" s="27">
        <f ca="1">IF(DAY(AgoDom1)=1,IF(AND(YEAR(AgoDom1+26)=AnnoCalendario,MONTH(AgoDom1+26)=8),AgoDom1+26,""),IF(AND(YEAR(AgoDom1+33)=AnnoCalendario,MONTH(AgoDom1+33)=8),AgoDom1+33,""))</f>
        <v>43707</v>
      </c>
      <c r="P36" s="27">
        <f ca="1">IF(DAY(AgoDom1)=1,IF(AND(YEAR(AgoDom1+27)=AnnoCalendario,MONTH(AgoDom1+27)=8),AgoDom1+27,""),IF(AND(YEAR(AgoDom1+34)=AnnoCalendario,MONTH(AgoDom1+34)=8),AgoDom1+34,""))</f>
        <v>43708</v>
      </c>
      <c r="Q36" s="27" t="str">
        <f ca="1">IF(DAY(AgoDom1)=1,IF(AND(YEAR(AgoDom1+28)=AnnoCalendario,MONTH(AgoDom1+28)=8),AgoDom1+28,""),IF(AND(YEAR(AgoDom1+35)=AnnoCalendario,MONTH(AgoDom1+35)=8),AgoDom1+35,""))</f>
        <v/>
      </c>
      <c r="S36" s="5"/>
      <c r="U36" s="12"/>
    </row>
    <row r="37" spans="3:21" ht="15" customHeight="1" x14ac:dyDescent="0.2">
      <c r="C37" s="27" t="str">
        <f ca="1">IF(DAY(LugDom1)=1,IF(AND(YEAR(LugDom1+29)=AnnoCalendario,MONTH(LugDom1+29)=7),LugDom1+29,""),IF(AND(YEAR(LugDom1+36)=AnnoCalendario,MONTH(LugDom1+36)=7),LugDom1+36,""))</f>
        <v/>
      </c>
      <c r="D37" s="27" t="str">
        <f ca="1">IF(DAY(LugDom1)=1,IF(AND(YEAR(LugDom1+30)=AnnoCalendario,MONTH(LugDom1+30)=7),LugDom1+30,""),IF(AND(YEAR(LugDom1+37)=AnnoCalendario,MONTH(LugDom1+37)=7),LugDom1+37,""))</f>
        <v/>
      </c>
      <c r="E37" s="27" t="str">
        <f ca="1">IF(DAY(LugDom1)=1,IF(AND(YEAR(LugDom1+31)=AnnoCalendario,MONTH(LugDom1+31)=7),LugDom1+31,""),IF(AND(YEAR(LugDom1+38)=AnnoCalendario,MONTH(LugDom1+38)=7),LugDom1+38,""))</f>
        <v/>
      </c>
      <c r="F37" s="27" t="str">
        <f ca="1">IF(DAY(LugDom1)=1,IF(AND(YEAR(LugDom1+32)=AnnoCalendario,MONTH(LugDom1+32)=7),LugDom1+32,""),IF(AND(YEAR(LugDom1+39)=AnnoCalendario,MONTH(LugDom1+39)=7),LugDom1+39,""))</f>
        <v/>
      </c>
      <c r="G37" s="27" t="str">
        <f ca="1">IF(DAY(LugDom1)=1,IF(AND(YEAR(LugDom1+33)=AnnoCalendario,MONTH(LugDom1+33)=7),LugDom1+33,""),IF(AND(YEAR(LugDom1+40)=AnnoCalendario,MONTH(LugDom1+40)=7),LugDom1+40,""))</f>
        <v/>
      </c>
      <c r="H37" s="27" t="str">
        <f ca="1">IF(DAY(LugDom1)=1,IF(AND(YEAR(LugDom1+34)=AnnoCalendario,MONTH(LugDom1+34)=7),LugDom1+34,""),IF(AND(YEAR(LugDom1+41)=AnnoCalendario,MONTH(LugDom1+41)=7),LugDom1+41,""))</f>
        <v/>
      </c>
      <c r="I37" s="27" t="str">
        <f ca="1">IF(DAY(LugDom1)=1,IF(AND(YEAR(LugDom1+35)=AnnoCalendario,MONTH(LugDom1+35)=7),LugDom1+35,""),IF(AND(YEAR(LugDom1+42)=AnnoCalendario,MONTH(LugDom1+42)=7),LugDom1+42,""))</f>
        <v/>
      </c>
      <c r="J37" s="22"/>
      <c r="K37" s="27" t="str">
        <f ca="1">IF(DAY(AgoDom1)=1,IF(AND(YEAR(AgoDom1+29)=AnnoCalendario,MONTH(AgoDom1+29)=8),AgoDom1+29,""),IF(AND(YEAR(AgoDom1+36)=AnnoCalendario,MONTH(AgoDom1+36)=8),AgoDom1+36,""))</f>
        <v/>
      </c>
      <c r="L37" s="27" t="str">
        <f ca="1">IF(DAY(AgoDom1)=1,IF(AND(YEAR(AgoDom1+30)=AnnoCalendario,MONTH(AgoDom1+30)=8),AgoDom1+30,""),IF(AND(YEAR(AgoDom1+37)=AnnoCalendario,MONTH(AgoDom1+37)=8),AgoDom1+37,""))</f>
        <v/>
      </c>
      <c r="M37" s="27" t="str">
        <f ca="1">IF(DAY(AgoDom1)=1,IF(AND(YEAR(AgoDom1+31)=AnnoCalendario,MONTH(AgoDom1+31)=8),AgoDom1+31,""),IF(AND(YEAR(AgoDom1+38)=AnnoCalendario,MONTH(AgoDom1+38)=8),AgoDom1+38,""))</f>
        <v/>
      </c>
      <c r="N37" s="27" t="str">
        <f ca="1">IF(DAY(AgoDom1)=1,IF(AND(YEAR(AgoDom1+32)=AnnoCalendario,MONTH(AgoDom1+32)=8),AgoDom1+32,""),IF(AND(YEAR(AgoDom1+39)=AnnoCalendario,MONTH(AgoDom1+39)=8),AgoDom1+39,""))</f>
        <v/>
      </c>
      <c r="O37" s="27" t="str">
        <f ca="1">IF(DAY(AgoDom1)=1,IF(AND(YEAR(AgoDom1+33)=AnnoCalendario,MONTH(AgoDom1+33)=8),AgoDom1+33,""),IF(AND(YEAR(AgoDom1+40)=AnnoCalendario,MONTH(AgoDom1+40)=8),AgoDom1+40,""))</f>
        <v/>
      </c>
      <c r="P37" s="27" t="str">
        <f ca="1">IF(DAY(AgoDom1)=1,IF(AND(YEAR(AgoDom1+34)=AnnoCalendario,MONTH(AgoDom1+34)=8),AgoDom1+34,""),IF(AND(YEAR(AgoDom1+41)=AnnoCalendario,MONTH(AgoDom1+41)=8),AgoDom1+41,""))</f>
        <v/>
      </c>
      <c r="Q37" s="27" t="str">
        <f ca="1">IF(DAY(AgoDom1)=1,IF(AND(YEAR(AgoDom1+35)=AnnoCalendario,MONTH(AgoDom1+35)=8),AgoDom1+35,""),IF(AND(YEAR(AgoDom1+42)=AnnoCalendario,MONTH(AgoDom1+42)=8),AgoDom1+42,""))</f>
        <v/>
      </c>
      <c r="S37" s="5"/>
      <c r="U37" s="18"/>
    </row>
    <row r="38" spans="3:21" ht="15" customHeight="1" x14ac:dyDescent="0.2">
      <c r="C38" s="20"/>
      <c r="D38" s="20"/>
      <c r="E38" s="20"/>
      <c r="F38" s="20"/>
      <c r="G38" s="20"/>
      <c r="H38" s="20"/>
      <c r="I38" s="20"/>
      <c r="J38" s="22"/>
      <c r="K38" s="20"/>
      <c r="L38" s="20"/>
      <c r="M38" s="20"/>
      <c r="N38" s="20"/>
      <c r="O38" s="20"/>
      <c r="P38" s="20"/>
      <c r="Q38" s="20"/>
      <c r="R38" s="22"/>
      <c r="S38" s="5"/>
      <c r="U38" s="11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22"/>
      <c r="K39" s="4" t="s">
        <v>16</v>
      </c>
      <c r="L39" s="3"/>
      <c r="M39" s="3"/>
      <c r="N39" s="3"/>
      <c r="O39" s="3"/>
      <c r="P39" s="3"/>
      <c r="Q39" s="3"/>
      <c r="S39" s="5"/>
      <c r="U39" s="12"/>
    </row>
    <row r="40" spans="3:21" ht="15" customHeight="1" x14ac:dyDescent="0.2">
      <c r="C40" s="25" t="s">
        <v>1</v>
      </c>
      <c r="D40" s="25" t="s">
        <v>7</v>
      </c>
      <c r="E40" s="25" t="s">
        <v>7</v>
      </c>
      <c r="F40" s="25" t="s">
        <v>8</v>
      </c>
      <c r="G40" s="25" t="s">
        <v>9</v>
      </c>
      <c r="H40" s="25" t="s">
        <v>10</v>
      </c>
      <c r="I40" s="25" t="s">
        <v>11</v>
      </c>
      <c r="J40" s="22"/>
      <c r="K40" s="25" t="s">
        <v>1</v>
      </c>
      <c r="L40" s="25" t="s">
        <v>7</v>
      </c>
      <c r="M40" s="25" t="s">
        <v>7</v>
      </c>
      <c r="N40" s="25" t="s">
        <v>8</v>
      </c>
      <c r="O40" s="25" t="s">
        <v>9</v>
      </c>
      <c r="P40" s="25" t="s">
        <v>10</v>
      </c>
      <c r="Q40" s="25" t="s">
        <v>11</v>
      </c>
      <c r="S40" s="5"/>
      <c r="U40" s="18"/>
    </row>
    <row r="41" spans="3:21" ht="15" customHeight="1" x14ac:dyDescent="0.2">
      <c r="C41" s="27" t="str">
        <f ca="1">IF(DAY(SetDom1)=1,"",IF(AND(YEAR(SetDom1+1)=AnnoCalendario,MONTH(SetDom1+1)=9),SetDom1+1,""))</f>
        <v/>
      </c>
      <c r="D41" s="27" t="str">
        <f ca="1">IF(DAY(SetDom1)=1,"",IF(AND(YEAR(SetDom1+2)=AnnoCalendario,MONTH(SetDom1+2)=9),SetDom1+2,""))</f>
        <v/>
      </c>
      <c r="E41" s="27" t="str">
        <f ca="1">IF(DAY(SetDom1)=1,"",IF(AND(YEAR(SetDom1+3)=AnnoCalendario,MONTH(SetDom1+3)=9),SetDom1+3,""))</f>
        <v/>
      </c>
      <c r="F41" s="27" t="str">
        <f ca="1">IF(DAY(SetDom1)=1,"",IF(AND(YEAR(SetDom1+4)=AnnoCalendario,MONTH(SetDom1+4)=9),SetDom1+4,""))</f>
        <v/>
      </c>
      <c r="G41" s="27" t="str">
        <f ca="1">IF(DAY(SetDom1)=1,"",IF(AND(YEAR(SetDom1+5)=AnnoCalendario,MONTH(SetDom1+5)=9),SetDom1+5,""))</f>
        <v/>
      </c>
      <c r="H41" s="27" t="str">
        <f ca="1">IF(DAY(SetDom1)=1,"",IF(AND(YEAR(SetDom1+6)=AnnoCalendario,MONTH(SetDom1+6)=9),SetDom1+6,""))</f>
        <v/>
      </c>
      <c r="I41" s="27">
        <f ca="1">IF(DAY(SetDom1)=1,IF(AND(YEAR(SetDom1)=AnnoCalendario,MONTH(SetDom1)=9),SetDom1,""),IF(AND(YEAR(SetDom1+7)=AnnoCalendario,MONTH(SetDom1+7)=9),SetDom1+7,""))</f>
        <v>43709</v>
      </c>
      <c r="J41" s="22"/>
      <c r="K41" s="27" t="str">
        <f ca="1">IF(DAY(OttDom1)=1,"",IF(AND(YEAR(OttDom1+1)=AnnoCalendario,MONTH(OttDom1+1)=10),OttDom1+1,""))</f>
        <v/>
      </c>
      <c r="L41" s="27">
        <f ca="1">IF(DAY(OttDom1)=1,"",IF(AND(YEAR(OttDom1+2)=AnnoCalendario,MONTH(OttDom1+2)=10),OttDom1+2,""))</f>
        <v>43739</v>
      </c>
      <c r="M41" s="27">
        <f ca="1">IF(DAY(OttDom1)=1,"",IF(AND(YEAR(OttDom1+3)=AnnoCalendario,MONTH(OttDom1+3)=10),OttDom1+3,""))</f>
        <v>43740</v>
      </c>
      <c r="N41" s="27">
        <f ca="1">IF(DAY(OttDom1)=1,"",IF(AND(YEAR(OttDom1+4)=AnnoCalendario,MONTH(OttDom1+4)=10),OttDom1+4,""))</f>
        <v>43741</v>
      </c>
      <c r="O41" s="27">
        <f ca="1">IF(DAY(OttDom1)=1,"",IF(AND(YEAR(OttDom1+5)=AnnoCalendario,MONTH(OttDom1+5)=10),OttDom1+5,""))</f>
        <v>43742</v>
      </c>
      <c r="P41" s="27">
        <f ca="1">IF(DAY(OttDom1)=1,"",IF(AND(YEAR(OttDom1+6)=AnnoCalendario,MONTH(OttDom1+6)=10),OttDom1+6,""))</f>
        <v>43743</v>
      </c>
      <c r="Q41" s="27">
        <f ca="1">IF(DAY(OttDom1)=1,IF(AND(YEAR(OttDom1)=AnnoCalendario,MONTH(OttDom1)=10),OttDom1,""),IF(AND(YEAR(OttDom1+7)=AnnoCalendario,MONTH(OttDom1+7)=10),OttDom1+7,""))</f>
        <v>43744</v>
      </c>
      <c r="S41" s="5"/>
      <c r="U41" s="11"/>
    </row>
    <row r="42" spans="3:21" ht="15" customHeight="1" x14ac:dyDescent="0.2">
      <c r="C42" s="27">
        <f ca="1">IF(DAY(SetDom1)=1,IF(AND(YEAR(SetDom1+1)=AnnoCalendario,MONTH(SetDom1+1)=9),SetDom1+1,""),IF(AND(YEAR(SetDom1+8)=AnnoCalendario,MONTH(SetDom1+8)=9),SetDom1+8,""))</f>
        <v>43710</v>
      </c>
      <c r="D42" s="27">
        <f ca="1">IF(DAY(SetDom1)=1,IF(AND(YEAR(SetDom1+2)=AnnoCalendario,MONTH(SetDom1+2)=9),SetDom1+2,""),IF(AND(YEAR(SetDom1+9)=AnnoCalendario,MONTH(SetDom1+9)=9),SetDom1+9,""))</f>
        <v>43711</v>
      </c>
      <c r="E42" s="27">
        <f ca="1">IF(DAY(SetDom1)=1,IF(AND(YEAR(SetDom1+3)=AnnoCalendario,MONTH(SetDom1+3)=9),SetDom1+3,""),IF(AND(YEAR(SetDom1+10)=AnnoCalendario,MONTH(SetDom1+10)=9),SetDom1+10,""))</f>
        <v>43712</v>
      </c>
      <c r="F42" s="27">
        <f ca="1">IF(DAY(SetDom1)=1,IF(AND(YEAR(SetDom1+4)=AnnoCalendario,MONTH(SetDom1+4)=9),SetDom1+4,""),IF(AND(YEAR(SetDom1+11)=AnnoCalendario,MONTH(SetDom1+11)=9),SetDom1+11,""))</f>
        <v>43713</v>
      </c>
      <c r="G42" s="27">
        <f ca="1">IF(DAY(SetDom1)=1,IF(AND(YEAR(SetDom1+5)=AnnoCalendario,MONTH(SetDom1+5)=9),SetDom1+5,""),IF(AND(YEAR(SetDom1+12)=AnnoCalendario,MONTH(SetDom1+12)=9),SetDom1+12,""))</f>
        <v>43714</v>
      </c>
      <c r="H42" s="27">
        <f ca="1">IF(DAY(SetDom1)=1,IF(AND(YEAR(SetDom1+6)=AnnoCalendario,MONTH(SetDom1+6)=9),SetDom1+6,""),IF(AND(YEAR(SetDom1+13)=AnnoCalendario,MONTH(SetDom1+13)=9),SetDom1+13,""))</f>
        <v>43715</v>
      </c>
      <c r="I42" s="27">
        <f ca="1">IF(DAY(SetDom1)=1,IF(AND(YEAR(SetDom1+7)=AnnoCalendario,MONTH(SetDom1+7)=9),SetDom1+7,""),IF(AND(YEAR(SetDom1+14)=AnnoCalendario,MONTH(SetDom1+14)=9),SetDom1+14,""))</f>
        <v>43716</v>
      </c>
      <c r="J42" s="22"/>
      <c r="K42" s="27">
        <f ca="1">IF(DAY(OttDom1)=1,IF(AND(YEAR(OttDom1+1)=AnnoCalendario,MONTH(OttDom1+1)=10),OttDom1+1,""),IF(AND(YEAR(OttDom1+8)=AnnoCalendario,MONTH(OttDom1+8)=10),OttDom1+8,""))</f>
        <v>43745</v>
      </c>
      <c r="L42" s="27">
        <f ca="1">IF(DAY(OttDom1)=1,IF(AND(YEAR(OttDom1+2)=AnnoCalendario,MONTH(OttDom1+2)=10),OttDom1+2,""),IF(AND(YEAR(OttDom1+9)=AnnoCalendario,MONTH(OttDom1+9)=10),OttDom1+9,""))</f>
        <v>43746</v>
      </c>
      <c r="M42" s="27">
        <f ca="1">IF(DAY(OttDom1)=1,IF(AND(YEAR(OttDom1+3)=AnnoCalendario,MONTH(OttDom1+3)=10),OttDom1+3,""),IF(AND(YEAR(OttDom1+10)=AnnoCalendario,MONTH(OttDom1+10)=10),OttDom1+10,""))</f>
        <v>43747</v>
      </c>
      <c r="N42" s="27">
        <f ca="1">IF(DAY(OttDom1)=1,IF(AND(YEAR(OttDom1+4)=AnnoCalendario,MONTH(OttDom1+4)=10),OttDom1+4,""),IF(AND(YEAR(OttDom1+11)=AnnoCalendario,MONTH(OttDom1+11)=10),OttDom1+11,""))</f>
        <v>43748</v>
      </c>
      <c r="O42" s="27">
        <f ca="1">IF(DAY(OttDom1)=1,IF(AND(YEAR(OttDom1+5)=AnnoCalendario,MONTH(OttDom1+5)=10),OttDom1+5,""),IF(AND(YEAR(OttDom1+12)=AnnoCalendario,MONTH(OttDom1+12)=10),OttDom1+12,""))</f>
        <v>43749</v>
      </c>
      <c r="P42" s="27">
        <f ca="1">IF(DAY(OttDom1)=1,IF(AND(YEAR(OttDom1+6)=AnnoCalendario,MONTH(OttDom1+6)=10),OttDom1+6,""),IF(AND(YEAR(OttDom1+13)=AnnoCalendario,MONTH(OttDom1+13)=10),OttDom1+13,""))</f>
        <v>43750</v>
      </c>
      <c r="Q42" s="27">
        <f ca="1">IF(DAY(OttDom1)=1,IF(AND(YEAR(OttDom1+7)=AnnoCalendario,MONTH(OttDom1+7)=10),OttDom1+7,""),IF(AND(YEAR(OttDom1+14)=AnnoCalendario,MONTH(OttDom1+14)=10),OttDom1+14,""))</f>
        <v>43751</v>
      </c>
      <c r="S42" s="5"/>
      <c r="U42" s="11"/>
    </row>
    <row r="43" spans="3:21" ht="15" customHeight="1" x14ac:dyDescent="0.2">
      <c r="C43" s="27">
        <f ca="1">IF(DAY(SetDom1)=1,IF(AND(YEAR(SetDom1+8)=AnnoCalendario,MONTH(SetDom1+8)=9),SetDom1+8,""),IF(AND(YEAR(SetDom1+15)=AnnoCalendario,MONTH(SetDom1+15)=9),SetDom1+15,""))</f>
        <v>43717</v>
      </c>
      <c r="D43" s="27">
        <f ca="1">IF(DAY(SetDom1)=1,IF(AND(YEAR(SetDom1+9)=AnnoCalendario,MONTH(SetDom1+9)=9),SetDom1+9,""),IF(AND(YEAR(SetDom1+16)=AnnoCalendario,MONTH(SetDom1+16)=9),SetDom1+16,""))</f>
        <v>43718</v>
      </c>
      <c r="E43" s="27">
        <f ca="1">IF(DAY(SetDom1)=1,IF(AND(YEAR(SetDom1+10)=AnnoCalendario,MONTH(SetDom1+10)=9),SetDom1+10,""),IF(AND(YEAR(SetDom1+17)=AnnoCalendario,MONTH(SetDom1+17)=9),SetDom1+17,""))</f>
        <v>43719</v>
      </c>
      <c r="F43" s="27">
        <f ca="1">IF(DAY(SetDom1)=1,IF(AND(YEAR(SetDom1+11)=AnnoCalendario,MONTH(SetDom1+11)=9),SetDom1+11,""),IF(AND(YEAR(SetDom1+18)=AnnoCalendario,MONTH(SetDom1+18)=9),SetDom1+18,""))</f>
        <v>43720</v>
      </c>
      <c r="G43" s="27">
        <f ca="1">IF(DAY(SetDom1)=1,IF(AND(YEAR(SetDom1+12)=AnnoCalendario,MONTH(SetDom1+12)=9),SetDom1+12,""),IF(AND(YEAR(SetDom1+19)=AnnoCalendario,MONTH(SetDom1+19)=9),SetDom1+19,""))</f>
        <v>43721</v>
      </c>
      <c r="H43" s="27">
        <f ca="1">IF(DAY(SetDom1)=1,IF(AND(YEAR(SetDom1+13)=AnnoCalendario,MONTH(SetDom1+13)=9),SetDom1+13,""),IF(AND(YEAR(SetDom1+20)=AnnoCalendario,MONTH(SetDom1+20)=9),SetDom1+20,""))</f>
        <v>43722</v>
      </c>
      <c r="I43" s="27">
        <f ca="1">IF(DAY(SetDom1)=1,IF(AND(YEAR(SetDom1+14)=AnnoCalendario,MONTH(SetDom1+14)=9),SetDom1+14,""),IF(AND(YEAR(SetDom1+21)=AnnoCalendario,MONTH(SetDom1+21)=9),SetDom1+21,""))</f>
        <v>43723</v>
      </c>
      <c r="J43" s="22"/>
      <c r="K43" s="27">
        <f ca="1">IF(DAY(OttDom1)=1,IF(AND(YEAR(OttDom1+8)=AnnoCalendario,MONTH(OttDom1+8)=10),OttDom1+8,""),IF(AND(YEAR(OttDom1+15)=AnnoCalendario,MONTH(OttDom1+15)=10),OttDom1+15,""))</f>
        <v>43752</v>
      </c>
      <c r="L43" s="27">
        <f ca="1">IF(DAY(OttDom1)=1,IF(AND(YEAR(OttDom1+9)=AnnoCalendario,MONTH(OttDom1+9)=10),OttDom1+9,""),IF(AND(YEAR(OttDom1+16)=AnnoCalendario,MONTH(OttDom1+16)=10),OttDom1+16,""))</f>
        <v>43753</v>
      </c>
      <c r="M43" s="27">
        <f ca="1">IF(DAY(OttDom1)=1,IF(AND(YEAR(OttDom1+10)=AnnoCalendario,MONTH(OttDom1+10)=10),OttDom1+10,""),IF(AND(YEAR(OttDom1+17)=AnnoCalendario,MONTH(OttDom1+17)=10),OttDom1+17,""))</f>
        <v>43754</v>
      </c>
      <c r="N43" s="27">
        <f ca="1">IF(DAY(OttDom1)=1,IF(AND(YEAR(OttDom1+11)=AnnoCalendario,MONTH(OttDom1+11)=10),OttDom1+11,""),IF(AND(YEAR(OttDom1+18)=AnnoCalendario,MONTH(OttDom1+18)=10),OttDom1+18,""))</f>
        <v>43755</v>
      </c>
      <c r="O43" s="27">
        <f ca="1">IF(DAY(OttDom1)=1,IF(AND(YEAR(OttDom1+12)=AnnoCalendario,MONTH(OttDom1+12)=10),OttDom1+12,""),IF(AND(YEAR(OttDom1+19)=AnnoCalendario,MONTH(OttDom1+19)=10),OttDom1+19,""))</f>
        <v>43756</v>
      </c>
      <c r="P43" s="27">
        <f ca="1">IF(DAY(OttDom1)=1,IF(AND(YEAR(OttDom1+13)=AnnoCalendario,MONTH(OttDom1+13)=10),OttDom1+13,""),IF(AND(YEAR(OttDom1+20)=AnnoCalendario,MONTH(OttDom1+20)=10),OttDom1+20,""))</f>
        <v>43757</v>
      </c>
      <c r="Q43" s="27">
        <f ca="1">IF(DAY(OttDom1)=1,IF(AND(YEAR(OttDom1+14)=AnnoCalendario,MONTH(OttDom1+14)=10),OttDom1+14,""),IF(AND(YEAR(OttDom1+21)=AnnoCalendario,MONTH(OttDom1+21)=10),OttDom1+21,""))</f>
        <v>43758</v>
      </c>
      <c r="S43" s="5"/>
      <c r="U43" s="18"/>
    </row>
    <row r="44" spans="3:21" ht="15" customHeight="1" x14ac:dyDescent="0.2">
      <c r="C44" s="27">
        <f ca="1">IF(DAY(SetDom1)=1,IF(AND(YEAR(SetDom1+15)=AnnoCalendario,MONTH(SetDom1+15)=9),SetDom1+15,""),IF(AND(YEAR(SetDom1+22)=AnnoCalendario,MONTH(SetDom1+22)=9),SetDom1+22,""))</f>
        <v>43724</v>
      </c>
      <c r="D44" s="27">
        <f ca="1">IF(DAY(SetDom1)=1,IF(AND(YEAR(SetDom1+16)=AnnoCalendario,MONTH(SetDom1+16)=9),SetDom1+16,""),IF(AND(YEAR(SetDom1+23)=AnnoCalendario,MONTH(SetDom1+23)=9),SetDom1+23,""))</f>
        <v>43725</v>
      </c>
      <c r="E44" s="27">
        <f ca="1">IF(DAY(SetDom1)=1,IF(AND(YEAR(SetDom1+17)=AnnoCalendario,MONTH(SetDom1+17)=9),SetDom1+17,""),IF(AND(YEAR(SetDom1+24)=AnnoCalendario,MONTH(SetDom1+24)=9),SetDom1+24,""))</f>
        <v>43726</v>
      </c>
      <c r="F44" s="27">
        <f ca="1">IF(DAY(SetDom1)=1,IF(AND(YEAR(SetDom1+18)=AnnoCalendario,MONTH(SetDom1+18)=9),SetDom1+18,""),IF(AND(YEAR(SetDom1+25)=AnnoCalendario,MONTH(SetDom1+25)=9),SetDom1+25,""))</f>
        <v>43727</v>
      </c>
      <c r="G44" s="27">
        <f ca="1">IF(DAY(SetDom1)=1,IF(AND(YEAR(SetDom1+19)=AnnoCalendario,MONTH(SetDom1+19)=9),SetDom1+19,""),IF(AND(YEAR(SetDom1+26)=AnnoCalendario,MONTH(SetDom1+26)=9),SetDom1+26,""))</f>
        <v>43728</v>
      </c>
      <c r="H44" s="27">
        <f ca="1">IF(DAY(SetDom1)=1,IF(AND(YEAR(SetDom1+20)=AnnoCalendario,MONTH(SetDom1+20)=9),SetDom1+20,""),IF(AND(YEAR(SetDom1+27)=AnnoCalendario,MONTH(SetDom1+27)=9),SetDom1+27,""))</f>
        <v>43729</v>
      </c>
      <c r="I44" s="27">
        <f ca="1">IF(DAY(SetDom1)=1,IF(AND(YEAR(SetDom1+21)=AnnoCalendario,MONTH(SetDom1+21)=9),SetDom1+21,""),IF(AND(YEAR(SetDom1+28)=AnnoCalendario,MONTH(SetDom1+28)=9),SetDom1+28,""))</f>
        <v>43730</v>
      </c>
      <c r="J44" s="22"/>
      <c r="K44" s="27">
        <f ca="1">IF(DAY(OttDom1)=1,IF(AND(YEAR(OttDom1+15)=AnnoCalendario,MONTH(OttDom1+15)=10),OttDom1+15,""),IF(AND(YEAR(OttDom1+22)=AnnoCalendario,MONTH(OttDom1+22)=10),OttDom1+22,""))</f>
        <v>43759</v>
      </c>
      <c r="L44" s="27">
        <f ca="1">IF(DAY(OttDom1)=1,IF(AND(YEAR(OttDom1+16)=AnnoCalendario,MONTH(OttDom1+16)=10),OttDom1+16,""),IF(AND(YEAR(OttDom1+23)=AnnoCalendario,MONTH(OttDom1+23)=10),OttDom1+23,""))</f>
        <v>43760</v>
      </c>
      <c r="M44" s="27">
        <f ca="1">IF(DAY(OttDom1)=1,IF(AND(YEAR(OttDom1+17)=AnnoCalendario,MONTH(OttDom1+17)=10),OttDom1+17,""),IF(AND(YEAR(OttDom1+24)=AnnoCalendario,MONTH(OttDom1+24)=10),OttDom1+24,""))</f>
        <v>43761</v>
      </c>
      <c r="N44" s="27">
        <f ca="1">IF(DAY(OttDom1)=1,IF(AND(YEAR(OttDom1+18)=AnnoCalendario,MONTH(OttDom1+18)=10),OttDom1+18,""),IF(AND(YEAR(OttDom1+25)=AnnoCalendario,MONTH(OttDom1+25)=10),OttDom1+25,""))</f>
        <v>43762</v>
      </c>
      <c r="O44" s="27">
        <f ca="1">IF(DAY(OttDom1)=1,IF(AND(YEAR(OttDom1+19)=AnnoCalendario,MONTH(OttDom1+19)=10),OttDom1+19,""),IF(AND(YEAR(OttDom1+26)=AnnoCalendario,MONTH(OttDom1+26)=10),OttDom1+26,""))</f>
        <v>43763</v>
      </c>
      <c r="P44" s="27">
        <f ca="1">IF(DAY(OttDom1)=1,IF(AND(YEAR(OttDom1+20)=AnnoCalendario,MONTH(OttDom1+20)=10),OttDom1+20,""),IF(AND(YEAR(OttDom1+27)=AnnoCalendario,MONTH(OttDom1+27)=10),OttDom1+27,""))</f>
        <v>43764</v>
      </c>
      <c r="Q44" s="27">
        <f ca="1">IF(DAY(OttDom1)=1,IF(AND(YEAR(OttDom1+21)=AnnoCalendario,MONTH(OttDom1+21)=10),OttDom1+21,""),IF(AND(YEAR(OttDom1+28)=AnnoCalendario,MONTH(OttDom1+28)=10),OttDom1+28,""))</f>
        <v>43765</v>
      </c>
      <c r="S44" s="5"/>
      <c r="U44" s="17" t="s">
        <v>25</v>
      </c>
    </row>
    <row r="45" spans="3:21" ht="15" customHeight="1" x14ac:dyDescent="0.2">
      <c r="C45" s="27">
        <f ca="1">IF(DAY(SetDom1)=1,IF(AND(YEAR(SetDom1+22)=AnnoCalendario,MONTH(SetDom1+22)=9),SetDom1+22,""),IF(AND(YEAR(SetDom1+29)=AnnoCalendario,MONTH(SetDom1+29)=9),SetDom1+29,""))</f>
        <v>43731</v>
      </c>
      <c r="D45" s="27">
        <f ca="1">IF(DAY(SetDom1)=1,IF(AND(YEAR(SetDom1+23)=AnnoCalendario,MONTH(SetDom1+23)=9),SetDom1+23,""),IF(AND(YEAR(SetDom1+30)=AnnoCalendario,MONTH(SetDom1+30)=9),SetDom1+30,""))</f>
        <v>43732</v>
      </c>
      <c r="E45" s="27">
        <f ca="1">IF(DAY(SetDom1)=1,IF(AND(YEAR(SetDom1+24)=AnnoCalendario,MONTH(SetDom1+24)=9),SetDom1+24,""),IF(AND(YEAR(SetDom1+31)=AnnoCalendario,MONTH(SetDom1+31)=9),SetDom1+31,""))</f>
        <v>43733</v>
      </c>
      <c r="F45" s="27">
        <f ca="1">IF(DAY(SetDom1)=1,IF(AND(YEAR(SetDom1+25)=AnnoCalendario,MONTH(SetDom1+25)=9),SetDom1+25,""),IF(AND(YEAR(SetDom1+32)=AnnoCalendario,MONTH(SetDom1+32)=9),SetDom1+32,""))</f>
        <v>43734</v>
      </c>
      <c r="G45" s="27">
        <f ca="1">IF(DAY(SetDom1)=1,IF(AND(YEAR(SetDom1+26)=AnnoCalendario,MONTH(SetDom1+26)=9),SetDom1+26,""),IF(AND(YEAR(SetDom1+33)=AnnoCalendario,MONTH(SetDom1+33)=9),SetDom1+33,""))</f>
        <v>43735</v>
      </c>
      <c r="H45" s="27">
        <f ca="1">IF(DAY(SetDom1)=1,IF(AND(YEAR(SetDom1+27)=AnnoCalendario,MONTH(SetDom1+27)=9),SetDom1+27,""),IF(AND(YEAR(SetDom1+34)=AnnoCalendario,MONTH(SetDom1+34)=9),SetDom1+34,""))</f>
        <v>43736</v>
      </c>
      <c r="I45" s="27">
        <f ca="1">IF(DAY(SetDom1)=1,IF(AND(YEAR(SetDom1+28)=AnnoCalendario,MONTH(SetDom1+28)=9),SetDom1+28,""),IF(AND(YEAR(SetDom1+35)=AnnoCalendario,MONTH(SetDom1+35)=9),SetDom1+35,""))</f>
        <v>43737</v>
      </c>
      <c r="J45" s="22"/>
      <c r="K45" s="27">
        <f ca="1">IF(DAY(OttDom1)=1,IF(AND(YEAR(OttDom1+22)=AnnoCalendario,MONTH(OttDom1+22)=10),OttDom1+22,""),IF(AND(YEAR(OttDom1+29)=AnnoCalendario,MONTH(OttDom1+29)=10),OttDom1+29,""))</f>
        <v>43766</v>
      </c>
      <c r="L45" s="27">
        <f ca="1">IF(DAY(OttDom1)=1,IF(AND(YEAR(OttDom1+23)=AnnoCalendario,MONTH(OttDom1+23)=10),OttDom1+23,""),IF(AND(YEAR(OttDom1+30)=AnnoCalendario,MONTH(OttDom1+30)=10),OttDom1+30,""))</f>
        <v>43767</v>
      </c>
      <c r="M45" s="27">
        <f ca="1">IF(DAY(OttDom1)=1,IF(AND(YEAR(OttDom1+24)=AnnoCalendario,MONTH(OttDom1+24)=10),OttDom1+24,""),IF(AND(YEAR(OttDom1+31)=AnnoCalendario,MONTH(OttDom1+31)=10),OttDom1+31,""))</f>
        <v>43768</v>
      </c>
      <c r="N45" s="27">
        <f ca="1">IF(DAY(OttDom1)=1,IF(AND(YEAR(OttDom1+25)=AnnoCalendario,MONTH(OttDom1+25)=10),OttDom1+25,""),IF(AND(YEAR(OttDom1+32)=AnnoCalendario,MONTH(OttDom1+32)=10),OttDom1+32,""))</f>
        <v>43769</v>
      </c>
      <c r="O45" s="27" t="str">
        <f ca="1">IF(DAY(OttDom1)=1,IF(AND(YEAR(OttDom1+26)=AnnoCalendario,MONTH(OttDom1+26)=10),OttDom1+26,""),IF(AND(YEAR(OttDom1+33)=AnnoCalendario,MONTH(OttDom1+33)=10),OttDom1+33,""))</f>
        <v/>
      </c>
      <c r="P45" s="27" t="str">
        <f ca="1">IF(DAY(OttDom1)=1,IF(AND(YEAR(OttDom1+27)=AnnoCalendario,MONTH(OttDom1+27)=10),OttDom1+27,""),IF(AND(YEAR(OttDom1+34)=AnnoCalendario,MONTH(OttDom1+34)=10),OttDom1+34,""))</f>
        <v/>
      </c>
      <c r="Q45" s="27" t="str">
        <f ca="1">IF(DAY(OttDom1)=1,IF(AND(YEAR(OttDom1+28)=AnnoCalendario,MONTH(OttDom1+28)=10),OttDom1+28,""),IF(AND(YEAR(OttDom1+35)=AnnoCalendario,MONTH(OttDom1+35)=10),OttDom1+35,""))</f>
        <v/>
      </c>
      <c r="S45" s="5"/>
      <c r="U45" s="10" t="s">
        <v>26</v>
      </c>
    </row>
    <row r="46" spans="3:21" ht="15" customHeight="1" x14ac:dyDescent="0.2">
      <c r="C46" s="27">
        <f ca="1">IF(DAY(SetDom1)=1,IF(AND(YEAR(SetDom1+29)=AnnoCalendario,MONTH(SetDom1+29)=9),SetDom1+29,""),IF(AND(YEAR(SetDom1+36)=AnnoCalendario,MONTH(SetDom1+36)=9),SetDom1+36,""))</f>
        <v>43738</v>
      </c>
      <c r="D46" s="27" t="str">
        <f ca="1">IF(DAY(SetDom1)=1,IF(AND(YEAR(SetDom1+30)=AnnoCalendario,MONTH(SetDom1+30)=9),SetDom1+30,""),IF(AND(YEAR(SetDom1+37)=AnnoCalendario,MONTH(SetDom1+37)=9),SetDom1+37,""))</f>
        <v/>
      </c>
      <c r="E46" s="27" t="str">
        <f ca="1">IF(DAY(SetDom1)=1,IF(AND(YEAR(SetDom1+31)=AnnoCalendario,MONTH(SetDom1+31)=9),SetDom1+31,""),IF(AND(YEAR(SetDom1+38)=AnnoCalendario,MONTH(SetDom1+38)=9),SetDom1+38,""))</f>
        <v/>
      </c>
      <c r="F46" s="27" t="str">
        <f ca="1">IF(DAY(SetDom1)=1,IF(AND(YEAR(SetDom1+32)=AnnoCalendario,MONTH(SetDom1+32)=9),SetDom1+32,""),IF(AND(YEAR(SetDom1+39)=AnnoCalendario,MONTH(SetDom1+39)=9),SetDom1+39,""))</f>
        <v/>
      </c>
      <c r="G46" s="27" t="str">
        <f ca="1">IF(DAY(SetDom1)=1,IF(AND(YEAR(SetDom1+33)=AnnoCalendario,MONTH(SetDom1+33)=9),SetDom1+33,""),IF(AND(YEAR(SetDom1+40)=AnnoCalendario,MONTH(SetDom1+40)=9),SetDom1+40,""))</f>
        <v/>
      </c>
      <c r="H46" s="27" t="str">
        <f ca="1">IF(DAY(SetDom1)=1,IF(AND(YEAR(SetDom1+34)=AnnoCalendario,MONTH(SetDom1+34)=9),SetDom1+34,""),IF(AND(YEAR(SetDom1+41)=AnnoCalendario,MONTH(SetDom1+41)=9),SetDom1+41,""))</f>
        <v/>
      </c>
      <c r="I46" s="27" t="str">
        <f ca="1">IF(DAY(SetDom1)=1,IF(AND(YEAR(SetDom1+35)=AnnoCalendario,MONTH(SetDom1+35)=9),SetDom1+35,""),IF(AND(YEAR(SetDom1+42)=AnnoCalendario,MONTH(SetDom1+42)=9),SetDom1+42,""))</f>
        <v/>
      </c>
      <c r="J46" s="22"/>
      <c r="K46" s="27" t="str">
        <f ca="1">IF(DAY(OttDom1)=1,IF(AND(YEAR(OttDom1+29)=AnnoCalendario,MONTH(OttDom1+29)=10),OttDom1+29,""),IF(AND(YEAR(OttDom1+36)=AnnoCalendario,MONTH(OttDom1+36)=10),OttDom1+36,""))</f>
        <v/>
      </c>
      <c r="L46" s="27" t="str">
        <f ca="1">IF(DAY(OttDom1)=1,IF(AND(YEAR(OttDom1+30)=AnnoCalendario,MONTH(OttDom1+30)=10),OttDom1+30,""),IF(AND(YEAR(OttDom1+37)=AnnoCalendario,MONTH(OttDom1+37)=10),OttDom1+37,""))</f>
        <v/>
      </c>
      <c r="M46" s="27" t="str">
        <f ca="1">IF(DAY(OttDom1)=1,IF(AND(YEAR(OttDom1+31)=AnnoCalendario,MONTH(OttDom1+31)=10),OttDom1+31,""),IF(AND(YEAR(OttDom1+38)=AnnoCalendario,MONTH(OttDom1+38)=10),OttDom1+38,""))</f>
        <v/>
      </c>
      <c r="N46" s="27" t="str">
        <f ca="1">IF(DAY(OttDom1)=1,IF(AND(YEAR(OttDom1+32)=AnnoCalendario,MONTH(OttDom1+32)=10),OttDom1+32,""),IF(AND(YEAR(OttDom1+39)=AnnoCalendario,MONTH(OttDom1+39)=10),OttDom1+39,""))</f>
        <v/>
      </c>
      <c r="O46" s="27" t="str">
        <f ca="1">IF(DAY(OttDom1)=1,IF(AND(YEAR(OttDom1+33)=AnnoCalendario,MONTH(OttDom1+33)=10),OttDom1+33,""),IF(AND(YEAR(OttDom1+40)=AnnoCalendario,MONTH(OttDom1+40)=10),OttDom1+40,""))</f>
        <v/>
      </c>
      <c r="P46" s="27" t="str">
        <f ca="1">IF(DAY(OttDom1)=1,IF(AND(YEAR(OttDom1+34)=AnnoCalendario,MONTH(OttDom1+34)=10),OttDom1+34,""),IF(AND(YEAR(OttDom1+41)=AnnoCalendario,MONTH(OttDom1+41)=10),OttDom1+41,""))</f>
        <v/>
      </c>
      <c r="Q46" s="27" t="str">
        <f ca="1">IF(DAY(OttDom1)=1,IF(AND(YEAR(OttDom1+35)=AnnoCalendario,MONTH(OttDom1+35)=10),OttDom1+35,""),IF(AND(YEAR(OttDom1+42)=AnnoCalendario,MONTH(OttDom1+42)=10),OttDom1+42,""))</f>
        <v/>
      </c>
      <c r="S46" s="5"/>
      <c r="U46" s="10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2"/>
      <c r="S47" s="5"/>
      <c r="U47" s="10" t="s">
        <v>27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22"/>
      <c r="K48" s="4" t="s">
        <v>17</v>
      </c>
      <c r="L48" s="3"/>
      <c r="M48" s="3"/>
      <c r="N48" s="3"/>
      <c r="O48" s="3"/>
      <c r="P48" s="3"/>
      <c r="Q48" s="3"/>
      <c r="S48" s="5"/>
      <c r="U48" s="10" t="s">
        <v>28</v>
      </c>
    </row>
    <row r="49" spans="3:21" ht="15" customHeight="1" x14ac:dyDescent="0.2">
      <c r="C49" s="25" t="s">
        <v>1</v>
      </c>
      <c r="D49" s="25" t="s">
        <v>7</v>
      </c>
      <c r="E49" s="25" t="s">
        <v>7</v>
      </c>
      <c r="F49" s="25" t="s">
        <v>8</v>
      </c>
      <c r="G49" s="25" t="s">
        <v>9</v>
      </c>
      <c r="H49" s="25" t="s">
        <v>10</v>
      </c>
      <c r="I49" s="25" t="s">
        <v>11</v>
      </c>
      <c r="J49" s="23"/>
      <c r="K49" s="25" t="s">
        <v>1</v>
      </c>
      <c r="L49" s="25" t="s">
        <v>7</v>
      </c>
      <c r="M49" s="25" t="s">
        <v>7</v>
      </c>
      <c r="N49" s="25" t="s">
        <v>8</v>
      </c>
      <c r="O49" s="25" t="s">
        <v>9</v>
      </c>
      <c r="P49" s="25" t="s">
        <v>10</v>
      </c>
      <c r="Q49" s="25" t="s">
        <v>11</v>
      </c>
      <c r="S49" s="5"/>
      <c r="U49" s="10" t="s">
        <v>29</v>
      </c>
    </row>
    <row r="50" spans="3:21" ht="15" customHeight="1" x14ac:dyDescent="0.2">
      <c r="C50" s="27" t="str">
        <f ca="1">IF(DAY(NovDom1)=1,"",IF(AND(YEAR(NovDom1+1)=AnnoCalendario,MONTH(NovDom1+1)=11),NovDom1+1,""))</f>
        <v/>
      </c>
      <c r="D50" s="27" t="str">
        <f ca="1">IF(DAY(NovDom1)=1,"",IF(AND(YEAR(NovDom1+2)=AnnoCalendario,MONTH(NovDom1+2)=11),NovDom1+2,""))</f>
        <v/>
      </c>
      <c r="E50" s="27" t="str">
        <f ca="1">IF(DAY(NovDom1)=1,"",IF(AND(YEAR(NovDom1+3)=AnnoCalendario,MONTH(NovDom1+3)=11),NovDom1+3,""))</f>
        <v/>
      </c>
      <c r="F50" s="27" t="str">
        <f ca="1">IF(DAY(NovDom1)=1,"",IF(AND(YEAR(NovDom1+4)=AnnoCalendario,MONTH(NovDom1+4)=11),NovDom1+4,""))</f>
        <v/>
      </c>
      <c r="G50" s="27">
        <f ca="1">IF(DAY(NovDom1)=1,"",IF(AND(YEAR(NovDom1+5)=AnnoCalendario,MONTH(NovDom1+5)=11),NovDom1+5,""))</f>
        <v>43770</v>
      </c>
      <c r="H50" s="27">
        <f ca="1">IF(DAY(NovDom1)=1,"",IF(AND(YEAR(NovDom1+6)=AnnoCalendario,MONTH(NovDom1+6)=11),NovDom1+6,""))</f>
        <v>43771</v>
      </c>
      <c r="I50" s="27">
        <f ca="1">IF(DAY(NovDom1)=1,IF(AND(YEAR(NovDom1)=AnnoCalendario,MONTH(NovDom1)=11),NovDom1,""),IF(AND(YEAR(NovDom1+7)=AnnoCalendario,MONTH(NovDom1+7)=11),NovDom1+7,""))</f>
        <v>43772</v>
      </c>
      <c r="J50" s="22"/>
      <c r="K50" s="27" t="str">
        <f ca="1">IF(DAY(DicDom1)=1,"",IF(AND(YEAR(DicDom1+1)=AnnoCalendario,MONTH(DicDom1+1)=12),DicDom1+1,""))</f>
        <v/>
      </c>
      <c r="L50" s="27" t="str">
        <f ca="1">IF(DAY(DicDom1)=1,"",IF(AND(YEAR(DicDom1+2)=AnnoCalendario,MONTH(DicDom1+2)=12),DicDom1+2,""))</f>
        <v/>
      </c>
      <c r="M50" s="27" t="str">
        <f ca="1">IF(DAY(DicDom1)=1,"",IF(AND(YEAR(DicDom1+3)=AnnoCalendario,MONTH(DicDom1+3)=12),DicDom1+3,""))</f>
        <v/>
      </c>
      <c r="N50" s="27" t="str">
        <f ca="1">IF(DAY(DicDom1)=1,"",IF(AND(YEAR(DicDom1+4)=AnnoCalendario,MONTH(DicDom1+4)=12),DicDom1+4,""))</f>
        <v/>
      </c>
      <c r="O50" s="27" t="str">
        <f ca="1">IF(DAY(DicDom1)=1,"",IF(AND(YEAR(DicDom1+5)=AnnoCalendario,MONTH(DicDom1+5)=12),DicDom1+5,""))</f>
        <v/>
      </c>
      <c r="P50" s="27" t="str">
        <f ca="1">IF(DAY(DicDom1)=1,"",IF(AND(YEAR(DicDom1+6)=AnnoCalendario,MONTH(DicDom1+6)=12),DicDom1+6,""))</f>
        <v/>
      </c>
      <c r="Q50" s="27">
        <f ca="1">IF(DAY(DicDom1)=1,IF(AND(YEAR(DicDom1)=AnnoCalendario,MONTH(DicDom1)=12),DicDom1,""),IF(AND(YEAR(DicDom1+7)=AnnoCalendario,MONTH(DicDom1+7)=12),DicDom1+7,""))</f>
        <v>43800</v>
      </c>
      <c r="S50" s="5"/>
      <c r="U50" s="10"/>
    </row>
    <row r="51" spans="3:21" ht="15" customHeight="1" x14ac:dyDescent="0.2">
      <c r="C51" s="27">
        <f ca="1">IF(DAY(NovDom1)=1,IF(AND(YEAR(NovDom1+1)=AnnoCalendario,MONTH(NovDom1+1)=11),NovDom1+1,""),IF(AND(YEAR(NovDom1+8)=AnnoCalendario,MONTH(NovDom1+8)=11),NovDom1+8,""))</f>
        <v>43773</v>
      </c>
      <c r="D51" s="27">
        <f ca="1">IF(DAY(NovDom1)=1,IF(AND(YEAR(NovDom1+2)=AnnoCalendario,MONTH(NovDom1+2)=11),NovDom1+2,""),IF(AND(YEAR(NovDom1+9)=AnnoCalendario,MONTH(NovDom1+9)=11),NovDom1+9,""))</f>
        <v>43774</v>
      </c>
      <c r="E51" s="27">
        <f ca="1">IF(DAY(NovDom1)=1,IF(AND(YEAR(NovDom1+3)=AnnoCalendario,MONTH(NovDom1+3)=11),NovDom1+3,""),IF(AND(YEAR(NovDom1+10)=AnnoCalendario,MONTH(NovDom1+10)=11),NovDom1+10,""))</f>
        <v>43775</v>
      </c>
      <c r="F51" s="27">
        <f ca="1">IF(DAY(NovDom1)=1,IF(AND(YEAR(NovDom1+4)=AnnoCalendario,MONTH(NovDom1+4)=11),NovDom1+4,""),IF(AND(YEAR(NovDom1+11)=AnnoCalendario,MONTH(NovDom1+11)=11),NovDom1+11,""))</f>
        <v>43776</v>
      </c>
      <c r="G51" s="27">
        <f ca="1">IF(DAY(NovDom1)=1,IF(AND(YEAR(NovDom1+5)=AnnoCalendario,MONTH(NovDom1+5)=11),NovDom1+5,""),IF(AND(YEAR(NovDom1+12)=AnnoCalendario,MONTH(NovDom1+12)=11),NovDom1+12,""))</f>
        <v>43777</v>
      </c>
      <c r="H51" s="27">
        <f ca="1">IF(DAY(NovDom1)=1,IF(AND(YEAR(NovDom1+6)=AnnoCalendario,MONTH(NovDom1+6)=11),NovDom1+6,""),IF(AND(YEAR(NovDom1+13)=AnnoCalendario,MONTH(NovDom1+13)=11),NovDom1+13,""))</f>
        <v>43778</v>
      </c>
      <c r="I51" s="27">
        <f ca="1">IF(DAY(NovDom1)=1,IF(AND(YEAR(NovDom1+7)=AnnoCalendario,MONTH(NovDom1+7)=11),NovDom1+7,""),IF(AND(YEAR(NovDom1+14)=AnnoCalendario,MONTH(NovDom1+14)=11),NovDom1+14,""))</f>
        <v>43779</v>
      </c>
      <c r="J51" s="22"/>
      <c r="K51" s="27">
        <f ca="1">IF(DAY(DicDom1)=1,IF(AND(YEAR(DicDom1+1)=AnnoCalendario,MONTH(DicDom1+1)=12),DicDom1+1,""),IF(AND(YEAR(DicDom1+8)=AnnoCalendario,MONTH(DicDom1+8)=12),DicDom1+8,""))</f>
        <v>43801</v>
      </c>
      <c r="L51" s="27">
        <f ca="1">IF(DAY(DicDom1)=1,IF(AND(YEAR(DicDom1+2)=AnnoCalendario,MONTH(DicDom1+2)=12),DicDom1+2,""),IF(AND(YEAR(DicDom1+9)=AnnoCalendario,MONTH(DicDom1+9)=12),DicDom1+9,""))</f>
        <v>43802</v>
      </c>
      <c r="M51" s="27">
        <f ca="1">IF(DAY(DicDom1)=1,IF(AND(YEAR(DicDom1+3)=AnnoCalendario,MONTH(DicDom1+3)=12),DicDom1+3,""),IF(AND(YEAR(DicDom1+10)=AnnoCalendario,MONTH(DicDom1+10)=12),DicDom1+10,""))</f>
        <v>43803</v>
      </c>
      <c r="N51" s="27">
        <f ca="1">IF(DAY(DicDom1)=1,IF(AND(YEAR(DicDom1+4)=AnnoCalendario,MONTH(DicDom1+4)=12),DicDom1+4,""),IF(AND(YEAR(DicDom1+11)=AnnoCalendario,MONTH(DicDom1+11)=12),DicDom1+11,""))</f>
        <v>43804</v>
      </c>
      <c r="O51" s="27">
        <f ca="1">IF(DAY(DicDom1)=1,IF(AND(YEAR(DicDom1+5)=AnnoCalendario,MONTH(DicDom1+5)=12),DicDom1+5,""),IF(AND(YEAR(DicDom1+12)=AnnoCalendario,MONTH(DicDom1+12)=12),DicDom1+12,""))</f>
        <v>43805</v>
      </c>
      <c r="P51" s="27">
        <f ca="1">IF(DAY(DicDom1)=1,IF(AND(YEAR(DicDom1+6)=AnnoCalendario,MONTH(DicDom1+6)=12),DicDom1+6,""),IF(AND(YEAR(DicDom1+13)=AnnoCalendario,MONTH(DicDom1+13)=12),DicDom1+13,""))</f>
        <v>43806</v>
      </c>
      <c r="Q51" s="27">
        <f ca="1">IF(DAY(DicDom1)=1,IF(AND(YEAR(DicDom1+7)=AnnoCalendario,MONTH(DicDom1+7)=12),DicDom1+7,""),IF(AND(YEAR(DicDom1+14)=AnnoCalendario,MONTH(DicDom1+14)=12),DicDom1+14,""))</f>
        <v>43807</v>
      </c>
      <c r="S51" s="5"/>
      <c r="U51" s="9"/>
    </row>
    <row r="52" spans="3:21" ht="15" customHeight="1" x14ac:dyDescent="0.2">
      <c r="C52" s="27">
        <f ca="1">IF(DAY(NovDom1)=1,IF(AND(YEAR(NovDom1+8)=AnnoCalendario,MONTH(NovDom1+8)=11),NovDom1+8,""),IF(AND(YEAR(NovDom1+15)=AnnoCalendario,MONTH(NovDom1+15)=11),NovDom1+15,""))</f>
        <v>43780</v>
      </c>
      <c r="D52" s="27">
        <f ca="1">IF(DAY(NovDom1)=1,IF(AND(YEAR(NovDom1+9)=AnnoCalendario,MONTH(NovDom1+9)=11),NovDom1+9,""),IF(AND(YEAR(NovDom1+16)=AnnoCalendario,MONTH(NovDom1+16)=11),NovDom1+16,""))</f>
        <v>43781</v>
      </c>
      <c r="E52" s="27">
        <f ca="1">IF(DAY(NovDom1)=1,IF(AND(YEAR(NovDom1+10)=AnnoCalendario,MONTH(NovDom1+10)=11),NovDom1+10,""),IF(AND(YEAR(NovDom1+17)=AnnoCalendario,MONTH(NovDom1+17)=11),NovDom1+17,""))</f>
        <v>43782</v>
      </c>
      <c r="F52" s="27">
        <f ca="1">IF(DAY(NovDom1)=1,IF(AND(YEAR(NovDom1+11)=AnnoCalendario,MONTH(NovDom1+11)=11),NovDom1+11,""),IF(AND(YEAR(NovDom1+18)=AnnoCalendario,MONTH(NovDom1+18)=11),NovDom1+18,""))</f>
        <v>43783</v>
      </c>
      <c r="G52" s="27">
        <f ca="1">IF(DAY(NovDom1)=1,IF(AND(YEAR(NovDom1+12)=AnnoCalendario,MONTH(NovDom1+12)=11),NovDom1+12,""),IF(AND(YEAR(NovDom1+19)=AnnoCalendario,MONTH(NovDom1+19)=11),NovDom1+19,""))</f>
        <v>43784</v>
      </c>
      <c r="H52" s="27">
        <f ca="1">IF(DAY(NovDom1)=1,IF(AND(YEAR(NovDom1+13)=AnnoCalendario,MONTH(NovDom1+13)=11),NovDom1+13,""),IF(AND(YEAR(NovDom1+20)=AnnoCalendario,MONTH(NovDom1+20)=11),NovDom1+20,""))</f>
        <v>43785</v>
      </c>
      <c r="I52" s="27">
        <f ca="1">IF(DAY(NovDom1)=1,IF(AND(YEAR(NovDom1+14)=AnnoCalendario,MONTH(NovDom1+14)=11),NovDom1+14,""),IF(AND(YEAR(NovDom1+21)=AnnoCalendario,MONTH(NovDom1+21)=11),NovDom1+21,""))</f>
        <v>43786</v>
      </c>
      <c r="J52" s="22"/>
      <c r="K52" s="27">
        <f ca="1">IF(DAY(DicDom1)=1,IF(AND(YEAR(DicDom1+8)=AnnoCalendario,MONTH(DicDom1+8)=12),DicDom1+8,""),IF(AND(YEAR(DicDom1+15)=AnnoCalendario,MONTH(DicDom1+15)=12),DicDom1+15,""))</f>
        <v>43808</v>
      </c>
      <c r="L52" s="27">
        <f ca="1">IF(DAY(DicDom1)=1,IF(AND(YEAR(DicDom1+9)=AnnoCalendario,MONTH(DicDom1+9)=12),DicDom1+9,""),IF(AND(YEAR(DicDom1+16)=AnnoCalendario,MONTH(DicDom1+16)=12),DicDom1+16,""))</f>
        <v>43809</v>
      </c>
      <c r="M52" s="27">
        <f ca="1">IF(DAY(DicDom1)=1,IF(AND(YEAR(DicDom1+10)=AnnoCalendario,MONTH(DicDom1+10)=12),DicDom1+10,""),IF(AND(YEAR(DicDom1+17)=AnnoCalendario,MONTH(DicDom1+17)=12),DicDom1+17,""))</f>
        <v>43810</v>
      </c>
      <c r="N52" s="27">
        <f ca="1">IF(DAY(DicDom1)=1,IF(AND(YEAR(DicDom1+11)=AnnoCalendario,MONTH(DicDom1+11)=12),DicDom1+11,""),IF(AND(YEAR(DicDom1+18)=AnnoCalendario,MONTH(DicDom1+18)=12),DicDom1+18,""))</f>
        <v>43811</v>
      </c>
      <c r="O52" s="27">
        <f ca="1">IF(DAY(DicDom1)=1,IF(AND(YEAR(DicDom1+12)=AnnoCalendario,MONTH(DicDom1+12)=12),DicDom1+12,""),IF(AND(YEAR(DicDom1+19)=AnnoCalendario,MONTH(DicDom1+19)=12),DicDom1+19,""))</f>
        <v>43812</v>
      </c>
      <c r="P52" s="27">
        <f ca="1">IF(DAY(DicDom1)=1,IF(AND(YEAR(DicDom1+13)=AnnoCalendario,MONTH(DicDom1+13)=12),DicDom1+13,""),IF(AND(YEAR(DicDom1+20)=AnnoCalendario,MONTH(DicDom1+20)=12),DicDom1+20,""))</f>
        <v>43813</v>
      </c>
      <c r="Q52" s="27">
        <f ca="1">IF(DAY(DicDom1)=1,IF(AND(YEAR(DicDom1+14)=AnnoCalendario,MONTH(DicDom1+14)=12),DicDom1+14,""),IF(AND(YEAR(DicDom1+21)=AnnoCalendario,MONTH(DicDom1+21)=12),DicDom1+21,""))</f>
        <v>43814</v>
      </c>
      <c r="S52" s="5"/>
      <c r="U52" s="9"/>
    </row>
    <row r="53" spans="3:21" ht="15" customHeight="1" x14ac:dyDescent="0.2">
      <c r="C53" s="27">
        <f ca="1">IF(DAY(NovDom1)=1,IF(AND(YEAR(NovDom1+15)=AnnoCalendario,MONTH(NovDom1+15)=11),NovDom1+15,""),IF(AND(YEAR(NovDom1+22)=AnnoCalendario,MONTH(NovDom1+22)=11),NovDom1+22,""))</f>
        <v>43787</v>
      </c>
      <c r="D53" s="27">
        <f ca="1">IF(DAY(NovDom1)=1,IF(AND(YEAR(NovDom1+16)=AnnoCalendario,MONTH(NovDom1+16)=11),NovDom1+16,""),IF(AND(YEAR(NovDom1+23)=AnnoCalendario,MONTH(NovDom1+23)=11),NovDom1+23,""))</f>
        <v>43788</v>
      </c>
      <c r="E53" s="27">
        <f ca="1">IF(DAY(NovDom1)=1,IF(AND(YEAR(NovDom1+17)=AnnoCalendario,MONTH(NovDom1+17)=11),NovDom1+17,""),IF(AND(YEAR(NovDom1+24)=AnnoCalendario,MONTH(NovDom1+24)=11),NovDom1+24,""))</f>
        <v>43789</v>
      </c>
      <c r="F53" s="27">
        <f ca="1">IF(DAY(NovDom1)=1,IF(AND(YEAR(NovDom1+18)=AnnoCalendario,MONTH(NovDom1+18)=11),NovDom1+18,""),IF(AND(YEAR(NovDom1+25)=AnnoCalendario,MONTH(NovDom1+25)=11),NovDom1+25,""))</f>
        <v>43790</v>
      </c>
      <c r="G53" s="27">
        <f ca="1">IF(DAY(NovDom1)=1,IF(AND(YEAR(NovDom1+19)=AnnoCalendario,MONTH(NovDom1+19)=11),NovDom1+19,""),IF(AND(YEAR(NovDom1+26)=AnnoCalendario,MONTH(NovDom1+26)=11),NovDom1+26,""))</f>
        <v>43791</v>
      </c>
      <c r="H53" s="27">
        <f ca="1">IF(DAY(NovDom1)=1,IF(AND(YEAR(NovDom1+20)=AnnoCalendario,MONTH(NovDom1+20)=11),NovDom1+20,""),IF(AND(YEAR(NovDom1+27)=AnnoCalendario,MONTH(NovDom1+27)=11),NovDom1+27,""))</f>
        <v>43792</v>
      </c>
      <c r="I53" s="27">
        <f ca="1">IF(DAY(NovDom1)=1,IF(AND(YEAR(NovDom1+21)=AnnoCalendario,MONTH(NovDom1+21)=11),NovDom1+21,""),IF(AND(YEAR(NovDom1+28)=AnnoCalendario,MONTH(NovDom1+28)=11),NovDom1+28,""))</f>
        <v>43793</v>
      </c>
      <c r="J53" s="22"/>
      <c r="K53" s="27">
        <f ca="1">IF(DAY(DicDom1)=1,IF(AND(YEAR(DicDom1+15)=AnnoCalendario,MONTH(DicDom1+15)=12),DicDom1+15,""),IF(AND(YEAR(DicDom1+22)=AnnoCalendario,MONTH(DicDom1+22)=12),DicDom1+22,""))</f>
        <v>43815</v>
      </c>
      <c r="L53" s="27">
        <f ca="1">IF(DAY(DicDom1)=1,IF(AND(YEAR(DicDom1+16)=AnnoCalendario,MONTH(DicDom1+16)=12),DicDom1+16,""),IF(AND(YEAR(DicDom1+23)=AnnoCalendario,MONTH(DicDom1+23)=12),DicDom1+23,""))</f>
        <v>43816</v>
      </c>
      <c r="M53" s="27">
        <f ca="1">IF(DAY(DicDom1)=1,IF(AND(YEAR(DicDom1+17)=AnnoCalendario,MONTH(DicDom1+17)=12),DicDom1+17,""),IF(AND(YEAR(DicDom1+24)=AnnoCalendario,MONTH(DicDom1+24)=12),DicDom1+24,""))</f>
        <v>43817</v>
      </c>
      <c r="N53" s="27">
        <f ca="1">IF(DAY(DicDom1)=1,IF(AND(YEAR(DicDom1+18)=AnnoCalendario,MONTH(DicDom1+18)=12),DicDom1+18,""),IF(AND(YEAR(DicDom1+25)=AnnoCalendario,MONTH(DicDom1+25)=12),DicDom1+25,""))</f>
        <v>43818</v>
      </c>
      <c r="O53" s="27">
        <f ca="1">IF(DAY(DicDom1)=1,IF(AND(YEAR(DicDom1+19)=AnnoCalendario,MONTH(DicDom1+19)=12),DicDom1+19,""),IF(AND(YEAR(DicDom1+26)=AnnoCalendario,MONTH(DicDom1+26)=12),DicDom1+26,""))</f>
        <v>43819</v>
      </c>
      <c r="P53" s="27">
        <f ca="1">IF(DAY(DicDom1)=1,IF(AND(YEAR(DicDom1+20)=AnnoCalendario,MONTH(DicDom1+20)=12),DicDom1+20,""),IF(AND(YEAR(DicDom1+27)=AnnoCalendario,MONTH(DicDom1+27)=12),DicDom1+27,""))</f>
        <v>43820</v>
      </c>
      <c r="Q53" s="27">
        <f ca="1">IF(DAY(DicDom1)=1,IF(AND(YEAR(DicDom1+21)=AnnoCalendario,MONTH(DicDom1+21)=12),DicDom1+21,""),IF(AND(YEAR(DicDom1+28)=AnnoCalendario,MONTH(DicDom1+28)=12),DicDom1+28,""))</f>
        <v>43821</v>
      </c>
      <c r="S53" s="5"/>
      <c r="U53" s="9"/>
    </row>
    <row r="54" spans="3:21" ht="15" customHeight="1" x14ac:dyDescent="0.2">
      <c r="C54" s="27">
        <f ca="1">IF(DAY(NovDom1)=1,IF(AND(YEAR(NovDom1+22)=AnnoCalendario,MONTH(NovDom1+22)=11),NovDom1+22,""),IF(AND(YEAR(NovDom1+29)=AnnoCalendario,MONTH(NovDom1+29)=11),NovDom1+29,""))</f>
        <v>43794</v>
      </c>
      <c r="D54" s="27">
        <f ca="1">IF(DAY(NovDom1)=1,IF(AND(YEAR(NovDom1+23)=AnnoCalendario,MONTH(NovDom1+23)=11),NovDom1+23,""),IF(AND(YEAR(NovDom1+30)=AnnoCalendario,MONTH(NovDom1+30)=11),NovDom1+30,""))</f>
        <v>43795</v>
      </c>
      <c r="E54" s="27">
        <f ca="1">IF(DAY(NovDom1)=1,IF(AND(YEAR(NovDom1+24)=AnnoCalendario,MONTH(NovDom1+24)=11),NovDom1+24,""),IF(AND(YEAR(NovDom1+31)=AnnoCalendario,MONTH(NovDom1+31)=11),NovDom1+31,""))</f>
        <v>43796</v>
      </c>
      <c r="F54" s="27">
        <f ca="1">IF(DAY(NovDom1)=1,IF(AND(YEAR(NovDom1+25)=AnnoCalendario,MONTH(NovDom1+25)=11),NovDom1+25,""),IF(AND(YEAR(NovDom1+32)=AnnoCalendario,MONTH(NovDom1+32)=11),NovDom1+32,""))</f>
        <v>43797</v>
      </c>
      <c r="G54" s="27">
        <f ca="1">IF(DAY(NovDom1)=1,IF(AND(YEAR(NovDom1+26)=AnnoCalendario,MONTH(NovDom1+26)=11),NovDom1+26,""),IF(AND(YEAR(NovDom1+33)=AnnoCalendario,MONTH(NovDom1+33)=11),NovDom1+33,""))</f>
        <v>43798</v>
      </c>
      <c r="H54" s="27">
        <f ca="1">IF(DAY(NovDom1)=1,IF(AND(YEAR(NovDom1+27)=AnnoCalendario,MONTH(NovDom1+27)=11),NovDom1+27,""),IF(AND(YEAR(NovDom1+34)=AnnoCalendario,MONTH(NovDom1+34)=11),NovDom1+34,""))</f>
        <v>43799</v>
      </c>
      <c r="I54" s="27" t="str">
        <f ca="1">IF(DAY(NovDom1)=1,IF(AND(YEAR(NovDom1+28)=AnnoCalendario,MONTH(NovDom1+28)=11),NovDom1+28,""),IF(AND(YEAR(NovDom1+35)=AnnoCalendario,MONTH(NovDom1+35)=11),NovDom1+35,""))</f>
        <v/>
      </c>
      <c r="J54" s="22"/>
      <c r="K54" s="27">
        <f ca="1">IF(DAY(DicDom1)=1,IF(AND(YEAR(DicDom1+22)=AnnoCalendario,MONTH(DicDom1+22)=12),DicDom1+22,""),IF(AND(YEAR(DicDom1+29)=AnnoCalendario,MONTH(DicDom1+29)=12),DicDom1+29,""))</f>
        <v>43822</v>
      </c>
      <c r="L54" s="27">
        <f ca="1">IF(DAY(DicDom1)=1,IF(AND(YEAR(DicDom1+23)=AnnoCalendario,MONTH(DicDom1+23)=12),DicDom1+23,""),IF(AND(YEAR(DicDom1+30)=AnnoCalendario,MONTH(DicDom1+30)=12),DicDom1+30,""))</f>
        <v>43823</v>
      </c>
      <c r="M54" s="27">
        <f ca="1">IF(DAY(DicDom1)=1,IF(AND(YEAR(DicDom1+24)=AnnoCalendario,MONTH(DicDom1+24)=12),DicDom1+24,""),IF(AND(YEAR(DicDom1+31)=AnnoCalendario,MONTH(DicDom1+31)=12),DicDom1+31,""))</f>
        <v>43824</v>
      </c>
      <c r="N54" s="27">
        <f ca="1">IF(DAY(DicDom1)=1,IF(AND(YEAR(DicDom1+25)=AnnoCalendario,MONTH(DicDom1+25)=12),DicDom1+25,""),IF(AND(YEAR(DicDom1+32)=AnnoCalendario,MONTH(DicDom1+32)=12),DicDom1+32,""))</f>
        <v>43825</v>
      </c>
      <c r="O54" s="27">
        <f ca="1">IF(DAY(DicDom1)=1,IF(AND(YEAR(DicDom1+26)=AnnoCalendario,MONTH(DicDom1+26)=12),DicDom1+26,""),IF(AND(YEAR(DicDom1+33)=AnnoCalendario,MONTH(DicDom1+33)=12),DicDom1+33,""))</f>
        <v>43826</v>
      </c>
      <c r="P54" s="27">
        <f ca="1">IF(DAY(DicDom1)=1,IF(AND(YEAR(DicDom1+27)=AnnoCalendario,MONTH(DicDom1+27)=12),DicDom1+27,""),IF(AND(YEAR(DicDom1+34)=AnnoCalendario,MONTH(DicDom1+34)=12),DicDom1+34,""))</f>
        <v>43827</v>
      </c>
      <c r="Q54" s="27">
        <f ca="1">IF(DAY(DicDom1)=1,IF(AND(YEAR(DicDom1+28)=AnnoCalendario,MONTH(DicDom1+28)=12),DicDom1+28,""),IF(AND(YEAR(DicDom1+35)=AnnoCalendario,MONTH(DicDom1+35)=12),DicDom1+35,""))</f>
        <v>43828</v>
      </c>
      <c r="S54" s="5"/>
      <c r="U54" s="9"/>
    </row>
    <row r="55" spans="3:21" ht="15" customHeight="1" x14ac:dyDescent="0.2">
      <c r="C55" s="27" t="str">
        <f ca="1">IF(DAY(NovDom1)=1,IF(AND(YEAR(NovDom1+29)=AnnoCalendario,MONTH(NovDom1+29)=11),NovDom1+29,""),IF(AND(YEAR(NovDom1+36)=AnnoCalendario,MONTH(NovDom1+36)=11),NovDom1+36,""))</f>
        <v/>
      </c>
      <c r="D55" s="27" t="str">
        <f ca="1">IF(DAY(NovDom1)=1,IF(AND(YEAR(NovDom1+30)=AnnoCalendario,MONTH(NovDom1+30)=11),NovDom1+30,""),IF(AND(YEAR(NovDom1+37)=AnnoCalendario,MONTH(NovDom1+37)=11),NovDom1+37,""))</f>
        <v/>
      </c>
      <c r="E55" s="27" t="str">
        <f ca="1">IF(DAY(NovDom1)=1,IF(AND(YEAR(NovDom1+31)=AnnoCalendario,MONTH(NovDom1+31)=11),NovDom1+31,""),IF(AND(YEAR(NovDom1+38)=AnnoCalendario,MONTH(NovDom1+38)=11),NovDom1+38,""))</f>
        <v/>
      </c>
      <c r="F55" s="27" t="str">
        <f ca="1">IF(DAY(NovDom1)=1,IF(AND(YEAR(NovDom1+32)=AnnoCalendario,MONTH(NovDom1+32)=11),NovDom1+32,""),IF(AND(YEAR(NovDom1+39)=AnnoCalendario,MONTH(NovDom1+39)=11),NovDom1+39,""))</f>
        <v/>
      </c>
      <c r="G55" s="27" t="str">
        <f ca="1">IF(DAY(NovDom1)=1,IF(AND(YEAR(NovDom1+33)=AnnoCalendario,MONTH(NovDom1+33)=11),NovDom1+33,""),IF(AND(YEAR(NovDom1+40)=AnnoCalendario,MONTH(NovDom1+40)=11),NovDom1+40,""))</f>
        <v/>
      </c>
      <c r="H55" s="27" t="str">
        <f ca="1">IF(DAY(NovDom1)=1,IF(AND(YEAR(NovDom1+34)=AnnoCalendario,MONTH(NovDom1+34)=11),NovDom1+34,""),IF(AND(YEAR(NovDom1+41)=AnnoCalendario,MONTH(NovDom1+41)=11),NovDom1+41,""))</f>
        <v/>
      </c>
      <c r="I55" s="27" t="str">
        <f ca="1">IF(DAY(NovDom1)=1,IF(AND(YEAR(NovDom1+35)=AnnoCalendario,MONTH(NovDom1+35)=11),NovDom1+35,""),IF(AND(YEAR(NovDom1+42)=AnnoCalendario,MONTH(NovDom1+42)=11),NovDom1+42,""))</f>
        <v/>
      </c>
      <c r="J55" s="22"/>
      <c r="K55" s="27">
        <f ca="1">IF(DAY(DicDom1)=1,IF(AND(YEAR(DicDom1+29)=AnnoCalendario,MONTH(DicDom1+29)=12),DicDom1+29,""),IF(AND(YEAR(DicDom1+36)=AnnoCalendario,MONTH(DicDom1+36)=12),DicDom1+36,""))</f>
        <v>43829</v>
      </c>
      <c r="L55" s="27">
        <f ca="1">IF(DAY(DicDom1)=1,IF(AND(YEAR(DicDom1+30)=AnnoCalendario,MONTH(DicDom1+30)=12),DicDom1+30,""),IF(AND(YEAR(DicDom1+37)=AnnoCalendario,MONTH(DicDom1+37)=12),DicDom1+37,""))</f>
        <v>43830</v>
      </c>
      <c r="M55" s="27" t="str">
        <f ca="1">IF(DAY(DicDom1)=1,IF(AND(YEAR(DicDom1+31)=AnnoCalendario,MONTH(DicDom1+31)=12),DicDom1+31,""),IF(AND(YEAR(DicDom1+38)=AnnoCalendario,MONTH(DicDom1+38)=12),DicDom1+38,""))</f>
        <v/>
      </c>
      <c r="N55" s="27" t="str">
        <f ca="1">IF(DAY(DicDom1)=1,IF(AND(YEAR(DicDom1+32)=AnnoCalendario,MONTH(DicDom1+32)=12),DicDom1+32,""),IF(AND(YEAR(DicDom1+39)=AnnoCalendario,MONTH(DicDom1+39)=12),DicDom1+39,""))</f>
        <v/>
      </c>
      <c r="O55" s="27" t="str">
        <f ca="1">IF(DAY(DicDom1)=1,IF(AND(YEAR(DicDom1+33)=AnnoCalendario,MONTH(DicDom1+33)=12),DicDom1+33,""),IF(AND(YEAR(DicDom1+40)=AnnoCalendario,MONTH(DicDom1+40)=12),DicDom1+40,""))</f>
        <v/>
      </c>
      <c r="P55" s="27" t="str">
        <f ca="1">IF(DAY(DicDom1)=1,IF(AND(YEAR(DicDom1+34)=AnnoCalendario,MONTH(DicDom1+34)=12),DicDom1+34,""),IF(AND(YEAR(DicDom1+41)=AnnoCalendario,MONTH(DicDom1+41)=12),DicDom1+41,""))</f>
        <v/>
      </c>
      <c r="Q55" s="27" t="str">
        <f ca="1">IF(DAY(DicDom1)=1,IF(AND(YEAR(DicDom1+35)=AnnoCalendario,MONTH(DicDom1+35)=12),DicDom1+35,""),IF(AND(YEAR(DicDom1+42)=AnnoCalendario,MONTH(DicDom1+42)=12),DicDom1+42,""))</f>
        <v/>
      </c>
      <c r="S55" s="5"/>
      <c r="U55" s="9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9"/>
    </row>
    <row r="57" spans="3:21" ht="15" customHeight="1" x14ac:dyDescent="0.2">
      <c r="U57" s="9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count="1">
    <dataValidation allowBlank="1" showInputMessage="1" showErrorMessage="1" errorTitle="Anno non valido" error="Immettere un anno dal 1900 al 9999 oppure usare la barra di scorrimento per trovare l'anno desiderato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asella di selezione">
              <controlPr defaultSize="0" print="0" autoPict="0" altText="Usare la casella di selezione per cambiare l'anno di calendario oppure immettere l'anno nella cella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Calendario annuale</vt:lpstr>
      <vt:lpstr>AnnoCalendario</vt:lpstr>
      <vt:lpstr>'Calendario annuale'!Area_stampa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2019-06-12T07:28:41Z</dcterms:modified>
</cp:coreProperties>
</file>