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it-IT\"/>
    </mc:Choice>
  </mc:AlternateContent>
  <xr:revisionPtr revIDLastSave="0" documentId="13_ncr:1_{D51271EB-B9EB-4F01-976D-C6370B446C6E}" xr6:coauthVersionLast="43" xr6:coauthVersionMax="43" xr10:uidLastSave="{00000000-0000-0000-0000-000000000000}"/>
  <bookViews>
    <workbookView xWindow="-120" yWindow="-120" windowWidth="28890" windowHeight="14415" xr2:uid="{00000000-000D-0000-FFFF-FFFF00000000}"/>
  </bookViews>
  <sheets>
    <sheet name="Calcolatore prestiti" sheetId="1" r:id="rId1"/>
  </sheets>
  <definedNames>
    <definedName name="InizioPrestitoOggi">IF(InizioRestituzionePrestito&lt;TODAY(),TRUE,FALSE)</definedName>
    <definedName name="InizioRestituzionePrestito">'Calcolatore prestiti'!$K$2</definedName>
    <definedName name="PagamentoMensileCombinato">PrestitiUniversitari[[#Totals],[Pagamento mensile corrente]]</definedName>
    <definedName name="PagamentoPrestitoCons">'Calcolatore prestiti'!$L$18</definedName>
    <definedName name="PercentualeReddito">PrestitiUniversitari[[#Totals],[Pagamento pianificato]]/StipendioMensileStimato</definedName>
    <definedName name="PercentualeRedditoMensile">PrestitiUniversitari[[#Totals],[Pagamento mensile corrente]]/StipendioMensileStimato</definedName>
    <definedName name="PercentualeSopraSotto">IF(PrestitiUniversitari[[#Totals],[Pagamento pianificato]]/StipendioMensileStimato&gt;=0.08,"oltre","meno di")</definedName>
    <definedName name="StipendioAnnualeStimato">'Calcolatore prestiti'!$F$2</definedName>
    <definedName name="StipendioMensileStimato">'Calcolatore prestiti'!$L$20</definedName>
    <definedName name="_xlnm.Print_Titles" localSheetId="0">'Calcolatore prestiti'!$8:$9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<sst xmlns="http://schemas.openxmlformats.org/spreadsheetml/2006/main" count="32" uniqueCount="32">
  <si>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CALCOLATORE PRESTITI UNIVERSITARI</t>
  </si>
  <si>
    <r>
      <t xml:space="preserve"> È consigliabile che il totale delle rate mensili</t>
    </r>
    <r>
      <rPr>
        <b/>
        <sz val="16"/>
        <color theme="6" tint="-0.499984740745262"/>
        <rFont val="Calibri"/>
        <family val="2"/>
        <scheme val="minor"/>
      </rPr>
      <t xml:space="preserve"> non superi l'8%</t>
    </r>
    <r>
      <rPr>
        <sz val="16"/>
        <color theme="6" tint="-0.499984740745262"/>
        <rFont val="Calibri"/>
        <family val="2"/>
        <scheme val="minor"/>
      </rPr>
      <t xml:space="preserve"> dello stipendio annuale del primo anno.</t>
    </r>
  </si>
  <si>
    <t>Il pagamento mensile corrente combinato è:</t>
  </si>
  <si>
    <t>Percentuale del reddito mensile corrente:</t>
  </si>
  <si>
    <t>INFORMAZIONI GENERALI SUI PRESTITI</t>
  </si>
  <si>
    <t>N. prestito</t>
  </si>
  <si>
    <t>10998M88</t>
  </si>
  <si>
    <t>20987N87</t>
  </si>
  <si>
    <t>Totali</t>
  </si>
  <si>
    <t>Medie</t>
  </si>
  <si>
    <t>Restituzione prestito consolidato totale:</t>
  </si>
  <si>
    <t>Reddito mensile stimato post-laurea:</t>
  </si>
  <si>
    <t>Prestatore</t>
  </si>
  <si>
    <t>Prestatore 1</t>
  </si>
  <si>
    <t>Prestatore 2</t>
  </si>
  <si>
    <t>Questa cella contiene la freccia a destra triangolare che punta a Reddito annuale stimato.</t>
  </si>
  <si>
    <t>Importo del prestito</t>
  </si>
  <si>
    <t>Tasso d'interesse
annuale</t>
  </si>
  <si>
    <t>Reddito annuale stimato post-laurea</t>
  </si>
  <si>
    <t>DATI DI RESTITUZIONE PRESTITI</t>
  </si>
  <si>
    <t>Data di inizio</t>
  </si>
  <si>
    <t>Durata (anni)</t>
  </si>
  <si>
    <t>Il pagamento mensile pianificato combinato è:</t>
  </si>
  <si>
    <t xml:space="preserve">  Percentuale del reddito mensile pianificato:</t>
  </si>
  <si>
    <t>Data di fine</t>
  </si>
  <si>
    <t>Questa cella contiene la freccia a destra triangolare che punta a Data di inizio restituzione prestiti.</t>
  </si>
  <si>
    <t>DETTAGLI PAGAMENTI</t>
  </si>
  <si>
    <t>Pagamento mensile corrente</t>
  </si>
  <si>
    <t>Totale
interessi</t>
  </si>
  <si>
    <t>Data di inizio restituzione prestiti</t>
  </si>
  <si>
    <t>Pagamento pianificato</t>
  </si>
  <si>
    <t>Pagamento
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</si>
</sst>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&quot;€&quot;\ #,##0.00"/>
    <numFmt numFmtId="167" formatCode="_-* #,##0\ &quot;€&quot;_-;\-* #,##0\ &quot;€&quot;_-;_-* &quot;-&quot;\ &quot;€&quot;_-;_-@_-"/>
    <numFmt numFmtId="168" formatCode="&quot;€&quot;\ #,##0"/>
  </numFmts>
  <fonts count="2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3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10" fontId="2" fillId="3" borderId="1" xfId="2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center" vertical="center"/>
    </xf>
    <xf numFmtId="10" fontId="14" fillId="0" borderId="0" xfId="2" applyNumberFormat="1" applyFont="1" applyFill="1" applyAlignment="1">
      <alignment horizontal="left" vertical="top" indent="2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6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left" indent="2"/>
    </xf>
    <xf numFmtId="166" fontId="18" fillId="0" borderId="0" xfId="0" applyNumberFormat="1" applyFont="1" applyFill="1" applyBorder="1" applyAlignment="1">
      <alignment horizontal="right" vertical="center" indent="2"/>
    </xf>
    <xf numFmtId="166" fontId="18" fillId="0" borderId="0" xfId="0" applyNumberFormat="1" applyFont="1" applyFill="1" applyBorder="1" applyAlignment="1">
      <alignment horizontal="right" vertical="center" indent="3"/>
    </xf>
    <xf numFmtId="166" fontId="18" fillId="0" borderId="0" xfId="0" applyNumberFormat="1" applyFont="1" applyFill="1" applyBorder="1" applyAlignment="1">
      <alignment horizontal="right" vertical="center" indent="4"/>
    </xf>
    <xf numFmtId="166" fontId="2" fillId="3" borderId="0" xfId="0" applyNumberFormat="1" applyFont="1" applyFill="1" applyBorder="1" applyAlignment="1">
      <alignment horizontal="right" vertical="center" indent="2"/>
    </xf>
    <xf numFmtId="166" fontId="3" fillId="3" borderId="0" xfId="0" applyNumberFormat="1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/>
    </xf>
    <xf numFmtId="14" fontId="0" fillId="0" borderId="0" xfId="0" applyNumberFormat="1" applyFont="1" applyAlignment="1">
      <alignment horizontal="center"/>
    </xf>
    <xf numFmtId="166" fontId="0" fillId="0" borderId="0" xfId="1" applyFont="1" applyFill="1" applyBorder="1" applyAlignment="1">
      <alignment horizontal="right" indent="3"/>
    </xf>
    <xf numFmtId="166" fontId="0" fillId="0" borderId="0" xfId="1" applyFont="1" applyFill="1" applyBorder="1" applyAlignment="1">
      <alignment horizontal="right" indent="2"/>
    </xf>
    <xf numFmtId="166" fontId="0" fillId="0" borderId="0" xfId="1" applyFont="1" applyFill="1" applyBorder="1" applyAlignment="1">
      <alignment horizontal="right" indent="4"/>
    </xf>
    <xf numFmtId="0" fontId="6" fillId="0" borderId="0" xfId="4" applyFill="1" applyBorder="1" applyAlignment="1">
      <alignment horizontal="right"/>
    </xf>
    <xf numFmtId="166" fontId="12" fillId="0" borderId="0" xfId="0" applyNumberFormat="1" applyFont="1" applyAlignment="1"/>
    <xf numFmtId="0" fontId="6" fillId="0" borderId="0" xfId="4" applyFill="1" applyAlignment="1">
      <alignment horizontal="right"/>
    </xf>
    <xf numFmtId="166" fontId="14" fillId="0" borderId="0" xfId="0" applyNumberFormat="1" applyFont="1" applyFill="1" applyAlignment="1">
      <alignment horizontal="left" indent="3"/>
    </xf>
    <xf numFmtId="10" fontId="14" fillId="0" borderId="0" xfId="2" applyNumberFormat="1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3"/>
    </xf>
    <xf numFmtId="0" fontId="4" fillId="0" borderId="0" xfId="6" applyFill="1" applyAlignment="1">
      <alignment horizontal="left" vertical="top" indent="2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wrapText="1"/>
    </xf>
    <xf numFmtId="168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8" builtinId="22" customBuiltin="1"/>
    <cellStyle name="Cella collegata" xfId="19" builtinId="24" customBuiltin="1"/>
    <cellStyle name="Cella da controllare" xfId="20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6" builtinId="20" customBuiltin="1"/>
    <cellStyle name="Migliaia" xfId="10" builtinId="3" customBuiltin="1"/>
    <cellStyle name="Migliaia [0]" xfId="11" builtinId="6" customBuiltin="1"/>
    <cellStyle name="Neutrale" xfId="15" builtinId="28" customBuiltin="1"/>
    <cellStyle name="Normale" xfId="0" builtinId="0" customBuiltin="1"/>
    <cellStyle name="Nota" xfId="22" builtinId="10" customBuiltin="1"/>
    <cellStyle name="Output" xfId="17" builtinId="21" customBuiltin="1"/>
    <cellStyle name="Percentuale" xfId="2" builtinId="5" customBuiltin="1"/>
    <cellStyle name="Testo avviso" xfId="21" builtinId="11" customBuiltin="1"/>
    <cellStyle name="Testo descrittivo" xfId="8" builtinId="53" customBuiltin="1"/>
    <cellStyle name="Titolo" xfId="3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4" builtinId="19" customBuiltin="1"/>
    <cellStyle name="Totale" xfId="9" builtinId="25" customBuiltin="1"/>
    <cellStyle name="Valore non valido" xfId="14" builtinId="27" customBuiltin="1"/>
    <cellStyle name="Valore valido" xfId="13" builtinId="26" customBuiltin="1"/>
    <cellStyle name="Valuta" xfId="1" builtinId="4" customBuiltin="1"/>
    <cellStyle name="Valuta [0]" xfId="12" builtinId="7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font>
        <color theme="3"/>
      </font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numFmt numFmtId="19" formatCode="dd/mm/yyyy"/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Calcolatore prestiti universitari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Freccia" descr="Freccia triangolare rivolta a destr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Freccia" descr="Freccia triangolare rivolta a destra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Freccia" descr="Freccia triangolare rivolta a destra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Freccia" descr="Freccia triangolare rivolta a destra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Freccia" descr="Freccia triangolare rivolta a destra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Freccia" descr="Freccia triangolare rivolta a destra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estitiUniversitari" displayName="PrestitiUniversitari" ref="B9:L16" totalsRowCount="1" headerRowDxfId="24" dataDxfId="23" totalsRowDxfId="22">
  <tableColumns count="11">
    <tableColumn id="1" xr3:uid="{00000000-0010-0000-0000-000001000000}" name="N. prestito" totalsRowLabel="Totali" dataDxfId="21" totalsRowDxfId="20"/>
    <tableColumn id="3" xr3:uid="{00000000-0010-0000-0000-000003000000}" name="Prestatore" dataDxfId="19" totalsRowDxfId="18"/>
    <tableColumn id="6" xr3:uid="{00000000-0010-0000-0000-000006000000}" name="Importo del prestito" totalsRowFunction="sum" dataDxfId="17" totalsRowDxfId="16" dataCellStyle="Valuta"/>
    <tableColumn id="7" xr3:uid="{00000000-0010-0000-0000-000007000000}" name="Tasso d'interesse_x000a_annuale" dataDxfId="15" totalsRowDxfId="14" dataCellStyle="Percentuale"/>
    <tableColumn id="4" xr3:uid="{00000000-0010-0000-0000-000004000000}" name="Data di inizio" dataDxfId="13" totalsRowDxfId="12" dataCellStyle="Normale"/>
    <tableColumn id="9" xr3:uid="{00000000-0010-0000-0000-000009000000}" name="Durata (anni)" dataDxfId="11" totalsRowDxfId="10"/>
    <tableColumn id="5" xr3:uid="{00000000-0010-0000-0000-000005000000}" name="Data di fine" dataDxfId="9" totalsRowDxfId="8">
      <calculatedColumnFormula>IF(AND(PrestitiUniversitari[[#This Row],[Data di inizio]]&gt;0,PrestitiUniversitari[[#This Row],[Durata (anni)]]&gt;0),EDATE(PrestitiUniversitari[[#This Row],[Data di inizio]],PrestitiUniversitari[[#This Row],[Durata (anni)]]*12),"")</calculatedColumnFormula>
    </tableColumn>
    <tableColumn id="8" xr3:uid="{00000000-0010-0000-0000-000008000000}" name="Pagamento mensile corrente" totalsRowFunction="sum" dataDxfId="7" totalsRowDxfId="6" dataCellStyle="Valuta">
      <calculatedColumnFormula>IFERROR(IF(AND(InizioPrestitoOggi,COUNT(PrestitiUniversitari[[#This Row],[Importo del prestito]:[Durata (anni)]])=4,PrestitiUniversitari[[#This Row],[Data di inizio]]&lt;=TODAY()),PMT(PrestitiUniversitari[[#This Row],[Tasso d''interesse
annuale]]/12,PrestitiUniversitari[[#This Row],[Durata (anni)]]*12,-PrestitiUniversitari[[#This Row],[Importo del prestito]],0,0),""),0)</calculatedColumnFormula>
    </tableColumn>
    <tableColumn id="13" xr3:uid="{00000000-0010-0000-0000-00000D000000}" name="Totale_x000a_interessi" totalsRowFunction="sum" dataDxfId="5" totalsRowDxfId="4" dataCellStyle="Valuta">
      <calculatedColumnFormula>IFERROR((PrestitiUniversitari[[#This Row],[Pagamento pianificato]]*(PrestitiUniversitari[[#This Row],[Durata (anni)]]*12))-PrestitiUniversitari[[#This Row],[Importo del prestito]],"")</calculatedColumnFormula>
    </tableColumn>
    <tableColumn id="11" xr3:uid="{00000000-0010-0000-0000-00000B000000}" name="Pagamento pianificato" totalsRowFunction="sum" dataDxfId="3" totalsRowDxfId="2" dataCellStyle="Valuta">
      <calculatedColumnFormula>IF(COUNTA(PrestitiUniversitari[[#This Row],[Importo del prestito]:[Durata (anni)]])&lt;&gt;4,"",PMT(PrestitiUniversitari[[#This Row],[Tasso d''interesse
annuale]]/12,PrestitiUniversitari[[#This Row],[Durata (anni)]]*12,-PrestitiUniversitari[[#This Row],[Importo del prestito]],0,0))</calculatedColumnFormula>
    </tableColumn>
    <tableColumn id="2" xr3:uid="{00000000-0010-0000-0000-000002000000}" name="Pagamento_x000a_annuale" totalsRowFunction="sum" dataDxfId="1" totalsRowDxfId="0" dataCellStyle="Valuta">
      <calculatedColumnFormula>IFERROR(PrestitiUniversitari[[#This Row],[Pagamento pianificato]]*12,"")</calculatedColumnFormula>
    </tableColumn>
  </tableColumns>
  <tableStyleInfo name="Calcolatore prestiti universitari" showFirstColumn="0" showLastColumn="0" showRowStripes="1" showColumnStripes="0"/>
  <extLst>
    <ext xmlns:x14="http://schemas.microsoft.com/office/spreadsheetml/2009/9/main" uri="{504A1905-F514-4f6f-8877-14C23A59335A}">
      <x14:table altTextSummary="Immetti il numero del prestito, il prestatore, l'importo del prestito, il tasso di interesse annuo, la data di inizio e la durata del prestito in anni in questa tabella. La data di fine, i pagamenti correnti, pianificati e annuali, nonché l'importo totale degli interessi vengono calcolati automaticamente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6" customWidth="1"/>
    <col min="2" max="3" width="28.7109375" style="6" customWidth="1"/>
    <col min="4" max="4" width="14.42578125" style="6" customWidth="1"/>
    <col min="5" max="5" width="18.28515625" style="6" customWidth="1"/>
    <col min="6" max="6" width="19.85546875" style="6" customWidth="1"/>
    <col min="7" max="7" width="14" style="6" customWidth="1"/>
    <col min="8" max="8" width="14.85546875" style="6" customWidth="1"/>
    <col min="9" max="9" width="18.85546875" style="6" customWidth="1"/>
    <col min="10" max="10" width="18.5703125" style="6" customWidth="1"/>
    <col min="11" max="11" width="25.85546875" style="6" customWidth="1"/>
    <col min="12" max="12" width="20.5703125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2" customHeight="1" x14ac:dyDescent="0.55000000000000004">
      <c r="B2" s="57" t="s">
        <v>0</v>
      </c>
      <c r="C2" s="57"/>
      <c r="D2" s="60" t="s">
        <v>15</v>
      </c>
      <c r="E2" s="60"/>
      <c r="F2" s="58">
        <v>50000</v>
      </c>
      <c r="G2" s="58"/>
      <c r="H2" s="58"/>
      <c r="I2" s="61" t="s">
        <v>25</v>
      </c>
      <c r="J2" s="61"/>
      <c r="K2" s="59">
        <f ca="1">TODAY()-701</f>
        <v>42908</v>
      </c>
      <c r="L2" s="59"/>
    </row>
    <row r="3" spans="1:13" ht="27.75" customHeight="1" x14ac:dyDescent="0.25">
      <c r="B3" s="56"/>
      <c r="C3" s="56"/>
      <c r="D3" s="56"/>
      <c r="E3" s="56"/>
      <c r="F3" s="62" t="s">
        <v>18</v>
      </c>
      <c r="G3" s="62"/>
      <c r="H3" s="62"/>
      <c r="I3" s="56"/>
      <c r="J3" s="56"/>
      <c r="K3" s="62" t="s">
        <v>29</v>
      </c>
      <c r="L3" s="62"/>
    </row>
    <row r="4" spans="1:13" ht="25.5" customHeight="1" x14ac:dyDescent="0.25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25"/>
    </row>
    <row r="5" spans="1:13" ht="32.25" customHeight="1" x14ac:dyDescent="0.3">
      <c r="B5" s="51" t="s">
        <v>2</v>
      </c>
      <c r="C5" s="51"/>
      <c r="D5" s="51"/>
      <c r="E5" s="45">
        <f ca="1">IFERROR(PrestitiUniversitari[[#Totals],[Pagamento mensile corrente]],"")</f>
        <v>190.91792743033542</v>
      </c>
      <c r="F5" s="45"/>
      <c r="G5" s="45"/>
      <c r="H5" s="53" t="s">
        <v>22</v>
      </c>
      <c r="I5" s="53"/>
      <c r="J5" s="53"/>
      <c r="K5" s="53"/>
      <c r="L5" s="31">
        <f ca="1">IFERROR(PrestitiUniversitari[[#Totals],[Pagamento pianificato]],0)</f>
        <v>190.91792743033542</v>
      </c>
      <c r="M5" s="23"/>
    </row>
    <row r="6" spans="1:13" ht="32.25" customHeight="1" x14ac:dyDescent="0.25">
      <c r="B6" s="52" t="s">
        <v>3</v>
      </c>
      <c r="C6" s="52"/>
      <c r="D6" s="52"/>
      <c r="E6" s="46">
        <f ca="1">IFERROR(PrestitiUniversitari[[#Totals],[Pagamento mensile corrente]]/StipendioMensileStimato,"")</f>
        <v>4.5820302583280501E-2</v>
      </c>
      <c r="F6" s="46"/>
      <c r="G6" s="46"/>
      <c r="H6" s="54" t="s">
        <v>23</v>
      </c>
      <c r="I6" s="54"/>
      <c r="J6" s="54"/>
      <c r="K6" s="54"/>
      <c r="L6" s="15">
        <f ca="1">IFERROR(PrestitiUniversitari[[#Totals],[Pagamento pianificato]]/StipendioMensileStimato,"")</f>
        <v>4.5820302583280501E-2</v>
      </c>
      <c r="M6" s="24"/>
    </row>
    <row r="7" spans="1:13" ht="20.25" customHeight="1" x14ac:dyDescent="0.35">
      <c r="B7" s="16"/>
      <c r="C7" s="16"/>
      <c r="D7" s="17"/>
      <c r="E7" s="18"/>
      <c r="F7" s="16"/>
      <c r="G7" s="16"/>
      <c r="H7" s="16"/>
      <c r="I7" s="16"/>
      <c r="J7" s="16"/>
      <c r="K7" s="16"/>
      <c r="L7" s="16"/>
    </row>
    <row r="8" spans="1:13" ht="23.25" customHeight="1" x14ac:dyDescent="0.25">
      <c r="B8" s="47" t="s">
        <v>4</v>
      </c>
      <c r="C8" s="47"/>
      <c r="D8" s="47"/>
      <c r="E8" s="48"/>
      <c r="F8" s="50" t="s">
        <v>19</v>
      </c>
      <c r="G8" s="47"/>
      <c r="H8" s="48"/>
      <c r="I8" s="47" t="s">
        <v>26</v>
      </c>
      <c r="J8" s="49"/>
      <c r="K8" s="49"/>
      <c r="L8" s="49"/>
    </row>
    <row r="9" spans="1:13" ht="35.1" customHeight="1" x14ac:dyDescent="0.25">
      <c r="B9" s="5" t="s">
        <v>5</v>
      </c>
      <c r="C9" s="2" t="s">
        <v>12</v>
      </c>
      <c r="D9" s="3" t="s">
        <v>16</v>
      </c>
      <c r="E9" s="7" t="s">
        <v>17</v>
      </c>
      <c r="F9" s="8" t="s">
        <v>20</v>
      </c>
      <c r="G9" s="3" t="s">
        <v>21</v>
      </c>
      <c r="H9" s="7" t="s">
        <v>24</v>
      </c>
      <c r="I9" s="3" t="s">
        <v>27</v>
      </c>
      <c r="J9" s="3" t="s">
        <v>28</v>
      </c>
      <c r="K9" s="3" t="s">
        <v>30</v>
      </c>
      <c r="L9" s="3" t="s">
        <v>31</v>
      </c>
    </row>
    <row r="10" spans="1:13" ht="15" x14ac:dyDescent="0.25">
      <c r="B10" s="5" t="s">
        <v>6</v>
      </c>
      <c r="C10" s="4" t="s">
        <v>13</v>
      </c>
      <c r="D10" s="29">
        <v>10000</v>
      </c>
      <c r="E10" s="30">
        <v>0.05</v>
      </c>
      <c r="F10" s="38">
        <f ca="1">DATE(YEAR(TODAY())-2,4,1)</f>
        <v>42826</v>
      </c>
      <c r="G10" s="1">
        <v>10</v>
      </c>
      <c r="H10" s="9">
        <f ca="1">IF(AND(PrestitiUniversitari[[#This Row],[Data di inizio]]&gt;0,PrestitiUniversitari[[#This Row],[Durata (anni)]]&gt;0),EDATE(PrestitiUniversitari[[#This Row],[Data di inizio]],PrestitiUniversitari[[#This Row],[Durata (anni)]]*12),"")</f>
        <v>46478</v>
      </c>
      <c r="I10" s="39">
        <f ca="1">IFERROR(IF(AND(InizioPrestitoOggi,COUNT(PrestitiUniversitari[[#This Row],[Importo del prestito]:[Durata (anni)]])=4,PrestitiUniversitari[[#This Row],[Data di inizio]]&lt;=TODAY()),PMT(PrestitiUniversitari[[#This Row],[Tasso d''interesse
annuale]]/12,PrestitiUniversitari[[#This Row],[Durata (anni)]]*12,-PrestitiUniversitari[[#This Row],[Importo del prestito]],0,0),""),0)</f>
        <v>106.06551523907524</v>
      </c>
      <c r="J10" s="40">
        <f ca="1">IFERROR((PrestitiUniversitari[[#This Row],[Pagamento pianificato]]*(PrestitiUniversitari[[#This Row],[Durata (anni)]]*12))-PrestitiUniversitari[[#This Row],[Importo del prestito]],"")</f>
        <v>2727.8618286890287</v>
      </c>
      <c r="K10" s="41">
        <f ca="1">IF(COUNTA(PrestitiUniversitari[[#This Row],[Importo del prestito]:[Durata (anni)]])&lt;&gt;4,"",PMT(PrestitiUniversitari[[#This Row],[Tasso d''interesse
annuale]]/12,PrestitiUniversitari[[#This Row],[Durata (anni)]]*12,-PrestitiUniversitari[[#This Row],[Importo del prestito]],0,0))</f>
        <v>106.06551523907524</v>
      </c>
      <c r="L10" s="40">
        <f ca="1">IFERROR(PrestitiUniversitari[[#This Row],[Pagamento pianificato]]*12,"")</f>
        <v>1272.7861828689029</v>
      </c>
    </row>
    <row r="11" spans="1:13" ht="15" x14ac:dyDescent="0.25">
      <c r="B11" s="5" t="s">
        <v>7</v>
      </c>
      <c r="C11" s="4" t="s">
        <v>14</v>
      </c>
      <c r="D11" s="29">
        <v>8000</v>
      </c>
      <c r="E11" s="30">
        <v>0.05</v>
      </c>
      <c r="F11" s="38">
        <f ca="1">DATE(YEAR(TODAY()),5,1)</f>
        <v>43586</v>
      </c>
      <c r="G11" s="1">
        <v>10</v>
      </c>
      <c r="H11" s="9">
        <f ca="1">IF(AND(PrestitiUniversitari[[#This Row],[Data di inizio]]&gt;0,PrestitiUniversitari[[#This Row],[Durata (anni)]]&gt;0),EDATE(PrestitiUniversitari[[#This Row],[Data di inizio]],PrestitiUniversitari[[#This Row],[Durata (anni)]]*12),"")</f>
        <v>47239</v>
      </c>
      <c r="I11" s="39">
        <f ca="1">IFERROR(IF(AND(InizioPrestitoOggi,COUNT(PrestitiUniversitari[[#This Row],[Importo del prestito]:[Durata (anni)]])=4,PrestitiUniversitari[[#This Row],[Data di inizio]]&lt;=TODAY()),PMT(PrestitiUniversitari[[#This Row],[Tasso d''interesse
annuale]]/12,PrestitiUniversitari[[#This Row],[Durata (anni)]]*12,-PrestitiUniversitari[[#This Row],[Importo del prestito]],0,0),""),0)</f>
        <v>84.852412191260186</v>
      </c>
      <c r="J11" s="40">
        <f ca="1">IFERROR((PrestitiUniversitari[[#This Row],[Pagamento pianificato]]*(PrestitiUniversitari[[#This Row],[Durata (anni)]]*12))-PrestitiUniversitari[[#This Row],[Importo del prestito]],"")</f>
        <v>2182.289462951223</v>
      </c>
      <c r="K11" s="41">
        <f ca="1">IF(COUNTA(PrestitiUniversitari[[#This Row],[Importo del prestito]:[Durata (anni)]])&lt;&gt;4,"",PMT(PrestitiUniversitari[[#This Row],[Tasso d''interesse
annuale]]/12,PrestitiUniversitari[[#This Row],[Durata (anni)]]*12,-PrestitiUniversitari[[#This Row],[Importo del prestito]],0,0))</f>
        <v>84.852412191260186</v>
      </c>
      <c r="L11" s="40">
        <f ca="1">IFERROR(PrestitiUniversitari[[#This Row],[Pagamento pianificato]]*12,"")</f>
        <v>1018.2289462951222</v>
      </c>
    </row>
    <row r="12" spans="1:13" ht="15" x14ac:dyDescent="0.25">
      <c r="B12" s="5"/>
      <c r="C12" s="4"/>
      <c r="D12" s="29"/>
      <c r="E12" s="30"/>
      <c r="F12" s="38"/>
      <c r="G12" s="1"/>
      <c r="H12" s="9" t="str">
        <f>IF(AND(PrestitiUniversitari[[#This Row],[Data di inizio]]&gt;0,PrestitiUniversitari[[#This Row],[Durata (anni)]]&gt;0),EDATE(PrestitiUniversitari[[#This Row],[Data di inizio]],PrestitiUniversitari[[#This Row],[Durata (anni)]]*12),"")</f>
        <v/>
      </c>
      <c r="I12" s="39" t="str">
        <f ca="1">IFERROR(IF(AND(InizioPrestitoOggi,COUNT(PrestitiUniversitari[[#This Row],[Importo del prestito]:[Durata (anni)]])=4,PrestitiUniversitari[[#This Row],[Data di inizio]]&lt;=TODAY()),PMT(PrestitiUniversitari[[#This Row],[Tasso d''interesse
annuale]]/12,PrestitiUniversitari[[#This Row],[Durata (anni)]]*12,-PrestitiUniversitari[[#This Row],[Importo del prestito]],0,0),""),0)</f>
        <v/>
      </c>
      <c r="J12" s="40" t="str">
        <f>IFERROR((PrestitiUniversitari[[#This Row],[Pagamento pianificato]]*(PrestitiUniversitari[[#This Row],[Durata (anni)]]*12))-PrestitiUniversitari[[#This Row],[Importo del prestito]],"")</f>
        <v/>
      </c>
      <c r="K12" s="41" t="str">
        <f>IF(COUNTA(PrestitiUniversitari[[#This Row],[Importo del prestito]:[Durata (anni)]])&lt;&gt;4,"",PMT(PrestitiUniversitari[[#This Row],[Tasso d''interesse
annuale]]/12,PrestitiUniversitari[[#This Row],[Durata (anni)]]*12,-PrestitiUniversitari[[#This Row],[Importo del prestito]],0,0))</f>
        <v/>
      </c>
      <c r="L12" s="40" t="str">
        <f>IFERROR(PrestitiUniversitari[[#This Row],[Pagamento pianificato]]*12,"")</f>
        <v/>
      </c>
    </row>
    <row r="13" spans="1:13" ht="15" x14ac:dyDescent="0.25">
      <c r="B13" s="5"/>
      <c r="C13" s="4"/>
      <c r="D13" s="29"/>
      <c r="E13" s="30"/>
      <c r="F13" s="38"/>
      <c r="G13" s="1"/>
      <c r="H13" s="9" t="str">
        <f>IF(AND(PrestitiUniversitari[[#This Row],[Data di inizio]]&gt;0,PrestitiUniversitari[[#This Row],[Durata (anni)]]&gt;0),EDATE(PrestitiUniversitari[[#This Row],[Data di inizio]],PrestitiUniversitari[[#This Row],[Durata (anni)]]*12),"")</f>
        <v/>
      </c>
      <c r="I13" s="39" t="str">
        <f ca="1">IFERROR(IF(AND(InizioPrestitoOggi,COUNT(PrestitiUniversitari[[#This Row],[Importo del prestito]:[Durata (anni)]])=4,PrestitiUniversitari[[#This Row],[Data di inizio]]&lt;=TODAY()),PMT(PrestitiUniversitari[[#This Row],[Tasso d''interesse
annuale]]/12,PrestitiUniversitari[[#This Row],[Durata (anni)]]*12,-PrestitiUniversitari[[#This Row],[Importo del prestito]],0,0),""),0)</f>
        <v/>
      </c>
      <c r="J13" s="40" t="str">
        <f>IFERROR((PrestitiUniversitari[[#This Row],[Pagamento pianificato]]*(PrestitiUniversitari[[#This Row],[Durata (anni)]]*12))-PrestitiUniversitari[[#This Row],[Importo del prestito]],"")</f>
        <v/>
      </c>
      <c r="K13" s="41" t="str">
        <f>IF(COUNTA(PrestitiUniversitari[[#This Row],[Importo del prestito]:[Durata (anni)]])&lt;&gt;4,"",PMT(PrestitiUniversitari[[#This Row],[Tasso d''interesse
annuale]]/12,PrestitiUniversitari[[#This Row],[Durata (anni)]]*12,-PrestitiUniversitari[[#This Row],[Importo del prestito]],0,0))</f>
        <v/>
      </c>
      <c r="L13" s="40" t="str">
        <f>IFERROR(PrestitiUniversitari[[#This Row],[Pagamento pianificato]]*12,"")</f>
        <v/>
      </c>
    </row>
    <row r="14" spans="1:13" ht="15" x14ac:dyDescent="0.25">
      <c r="B14" s="5"/>
      <c r="C14" s="4"/>
      <c r="D14" s="29"/>
      <c r="E14" s="30"/>
      <c r="F14" s="38"/>
      <c r="G14" s="1"/>
      <c r="H14" s="9" t="str">
        <f>IF(AND(PrestitiUniversitari[[#This Row],[Data di inizio]]&gt;0,PrestitiUniversitari[[#This Row],[Durata (anni)]]&gt;0),EDATE(PrestitiUniversitari[[#This Row],[Data di inizio]],PrestitiUniversitari[[#This Row],[Durata (anni)]]*12),"")</f>
        <v/>
      </c>
      <c r="I14" s="39" t="str">
        <f ca="1">IFERROR(IF(AND(InizioPrestitoOggi,COUNT(PrestitiUniversitari[[#This Row],[Importo del prestito]:[Durata (anni)]])=4,PrestitiUniversitari[[#This Row],[Data di inizio]]&lt;=TODAY()),PMT(PrestitiUniversitari[[#This Row],[Tasso d''interesse
annuale]]/12,PrestitiUniversitari[[#This Row],[Durata (anni)]]*12,-PrestitiUniversitari[[#This Row],[Importo del prestito]],0,0),""),0)</f>
        <v/>
      </c>
      <c r="J14" s="40" t="str">
        <f>IFERROR((PrestitiUniversitari[[#This Row],[Pagamento pianificato]]*(PrestitiUniversitari[[#This Row],[Durata (anni)]]*12))-PrestitiUniversitari[[#This Row],[Importo del prestito]],"")</f>
        <v/>
      </c>
      <c r="K14" s="41" t="str">
        <f>IF(COUNTA(PrestitiUniversitari[[#This Row],[Importo del prestito]:[Durata (anni)]])&lt;&gt;4,"",PMT(PrestitiUniversitari[[#This Row],[Tasso d''interesse
annuale]]/12,PrestitiUniversitari[[#This Row],[Durata (anni)]]*12,-PrestitiUniversitari[[#This Row],[Importo del prestito]],0,0))</f>
        <v/>
      </c>
      <c r="L14" s="40" t="str">
        <f>IFERROR(PrestitiUniversitari[[#This Row],[Pagamento pianificato]]*12,"")</f>
        <v/>
      </c>
    </row>
    <row r="15" spans="1:13" ht="15" x14ac:dyDescent="0.25">
      <c r="B15" s="5"/>
      <c r="C15" s="4"/>
      <c r="D15" s="29"/>
      <c r="E15" s="30"/>
      <c r="F15" s="38"/>
      <c r="G15" s="1"/>
      <c r="H15" s="9" t="str">
        <f>IF(AND(PrestitiUniversitari[[#This Row],[Data di inizio]]&gt;0,PrestitiUniversitari[[#This Row],[Durata (anni)]]&gt;0),EDATE(PrestitiUniversitari[[#This Row],[Data di inizio]],PrestitiUniversitari[[#This Row],[Durata (anni)]]*12),"")</f>
        <v/>
      </c>
      <c r="I15" s="39" t="str">
        <f ca="1">IFERROR(IF(AND(InizioPrestitoOggi,COUNT(PrestitiUniversitari[[#This Row],[Importo del prestito]:[Durata (anni)]])=4,PrestitiUniversitari[[#This Row],[Data di inizio]]&lt;=TODAY()),PMT(PrestitiUniversitari[[#This Row],[Tasso d''interesse
annuale]]/12,PrestitiUniversitari[[#This Row],[Durata (anni)]]*12,-PrestitiUniversitari[[#This Row],[Importo del prestito]],0,0),""),0)</f>
        <v/>
      </c>
      <c r="J15" s="40" t="str">
        <f>IFERROR((PrestitiUniversitari[[#This Row],[Pagamento pianificato]]*(PrestitiUniversitari[[#This Row],[Durata (anni)]]*12))-PrestitiUniversitari[[#This Row],[Importo del prestito]],"")</f>
        <v/>
      </c>
      <c r="K15" s="41" t="str">
        <f>IF(COUNTA(PrestitiUniversitari[[#This Row],[Importo del prestito]:[Durata (anni)]])&lt;&gt;4,"",PMT(PrestitiUniversitari[[#This Row],[Tasso d''interesse
annuale]]/12,PrestitiUniversitari[[#This Row],[Durata (anni)]]*12,-PrestitiUniversitari[[#This Row],[Importo del prestito]],0,0))</f>
        <v/>
      </c>
      <c r="L15" s="40" t="str">
        <f>IFERROR(PrestitiUniversitari[[#This Row],[Pagamento pianificato]]*12,"")</f>
        <v/>
      </c>
    </row>
    <row r="16" spans="1:13" ht="20.25" customHeight="1" x14ac:dyDescent="0.25">
      <c r="B16" s="19" t="s">
        <v>8</v>
      </c>
      <c r="C16" s="20"/>
      <c r="D16" s="32">
        <f>SUBTOTAL(109,PrestitiUniversitari[Importo del prestito])</f>
        <v>18000</v>
      </c>
      <c r="E16" s="21"/>
      <c r="F16" s="26"/>
      <c r="G16" s="27"/>
      <c r="H16" s="28"/>
      <c r="I16" s="33">
        <f ca="1">SUBTOTAL(109,PrestitiUniversitari[Pagamento mensile corrente])</f>
        <v>190.91792743033542</v>
      </c>
      <c r="J16" s="32">
        <f ca="1">SUBTOTAL(109,PrestitiUniversitari[Totale
interessi])</f>
        <v>4910.1512916402517</v>
      </c>
      <c r="K16" s="34">
        <f ca="1">SUBTOTAL(109,PrestitiUniversitari[Pagamento pianificato])</f>
        <v>190.91792743033542</v>
      </c>
      <c r="L16" s="32">
        <f ca="1">SUBTOTAL(109,PrestitiUniversitari[Pagamento
annuale])</f>
        <v>2291.015129164025</v>
      </c>
    </row>
    <row r="17" spans="2:12" ht="20.25" customHeight="1" x14ac:dyDescent="0.25">
      <c r="B17" s="11" t="s">
        <v>9</v>
      </c>
      <c r="C17" s="12"/>
      <c r="D17" s="35">
        <f>AVERAGE(PrestitiUniversitari[Importo del prestito])</f>
        <v>9000</v>
      </c>
      <c r="E17" s="13">
        <f>AVERAGE(PrestitiUniversitari[Tasso d''interesse
annuale])</f>
        <v>0.05</v>
      </c>
      <c r="F17" s="14"/>
      <c r="G17" s="14"/>
      <c r="H17" s="13"/>
      <c r="I17" s="36"/>
      <c r="J17" s="35">
        <f ca="1">AVERAGE(PrestitiUniversitari[Totale
interessi])</f>
        <v>2455.0756458201258</v>
      </c>
      <c r="K17" s="37"/>
      <c r="L17" s="35">
        <f ca="1">AVERAGE(PrestitiUniversitari[Pagamento
annuale])</f>
        <v>1145.5075645820125</v>
      </c>
    </row>
    <row r="18" spans="2:12" s="22" customFormat="1" ht="23.25" customHeight="1" x14ac:dyDescent="0.25">
      <c r="B18" s="42" t="s">
        <v>10</v>
      </c>
      <c r="C18" s="42"/>
      <c r="D18" s="42"/>
      <c r="E18" s="42"/>
      <c r="F18" s="42"/>
      <c r="G18" s="42"/>
      <c r="H18" s="42"/>
      <c r="I18" s="42"/>
      <c r="J18" s="42"/>
      <c r="K18" s="42"/>
      <c r="L18" s="43">
        <f ca="1">PrestitiUniversitari[[#Totals],[Importo del prestito]]+PrestitiUniversitari[[#Totals],[Totale
interessi]]</f>
        <v>22910.15129164025</v>
      </c>
    </row>
    <row r="19" spans="2:12" s="22" customFormat="1" ht="23.25" customHeight="1" x14ac:dyDescent="0.2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2:12" ht="20.25" customHeight="1" x14ac:dyDescent="0.25">
      <c r="B20" s="44" t="s">
        <v>11</v>
      </c>
      <c r="C20" s="44"/>
      <c r="D20" s="44"/>
      <c r="E20" s="44"/>
      <c r="F20" s="44"/>
      <c r="G20" s="44"/>
      <c r="H20" s="44"/>
      <c r="I20" s="44"/>
      <c r="J20" s="44"/>
      <c r="K20" s="44"/>
      <c r="L20" s="43">
        <f>(StipendioAnnualeStimato/12)</f>
        <v>4166.666666666667</v>
      </c>
    </row>
    <row r="21" spans="2:12" ht="20.25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3"/>
    </row>
  </sheetData>
  <mergeCells count="23"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Usa questo foglio di lavoro per creare un calcolatore di prestiti universitario. Immetti i dettagli nella tabella a partire dalla cella B9, lo stipendio annuale stimato nella cella F2 e la data di inizio restituzione del prestito nella cella K2" sqref="A1" xr:uid="{00000000-0002-0000-0000-000002000000}"/>
    <dataValidation allowBlank="1" showInputMessage="1" showErrorMessage="1" prompt="Immetti il reddito annuale stimato post-laurea in questa cella" sqref="F2:H2" xr:uid="{00000000-0002-0000-0000-000003000000}"/>
    <dataValidation allowBlank="1" showInputMessage="1" showErrorMessage="1" prompt="Immetti il reddito annuale stimato post-laurea nella cella in alto" sqref="F3:H3" xr:uid="{00000000-0002-0000-0000-000004000000}"/>
    <dataValidation allowBlank="1" showInputMessage="1" showErrorMessage="1" prompt="Immetti la data di inizio restituzione del prestito in questa cella" sqref="K2:L2" xr:uid="{00000000-0002-0000-0000-000005000000}"/>
    <dataValidation allowBlank="1" showInputMessage="1" showErrorMessage="1" prompt="Immetti la data di inizio restituzione del prestito nella cella in alto" sqref="K3:L3" xr:uid="{00000000-0002-0000-0000-000006000000}"/>
    <dataValidation allowBlank="1" showInputMessage="1" showErrorMessage="1" prompt="Il pagamento mensile corrente combinato viene calcolato automaticamente nella cella a destra" sqref="B5:D5" xr:uid="{00000000-0002-0000-0000-000007000000}"/>
    <dataValidation allowBlank="1" showInputMessage="1" showErrorMessage="1" prompt="Il pagamento mensile corrente combinato viene calcolato automaticamente in questa cella" sqref="E5:G5" xr:uid="{00000000-0002-0000-0000-000008000000}"/>
    <dataValidation allowBlank="1" showInputMessage="1" showErrorMessage="1" prompt="La percentuale del reddito mensile corrente viene calcolata automaticamente nella cella a destra" sqref="B6:D6" xr:uid="{00000000-0002-0000-0000-000009000000}"/>
    <dataValidation allowBlank="1" showInputMessage="1" showErrorMessage="1" prompt="La percentuale del reddito mensile corrente viene calcolata automaticamente in questa cella" sqref="E6:G6" xr:uid="{00000000-0002-0000-0000-00000A000000}"/>
    <dataValidation allowBlank="1" showInputMessage="1" showErrorMessage="1" prompt="Il pagamento mensile pianificato combinato viene calcolato automaticamente nella cella a destra" sqref="H5:K5" xr:uid="{00000000-0002-0000-0000-00000B000000}"/>
    <dataValidation allowBlank="1" showInputMessage="1" showErrorMessage="1" prompt="Il pagamento mensile pianificato combinato viene calcolato automaticamente in questa cella" sqref="L5" xr:uid="{00000000-0002-0000-0000-00000C000000}"/>
    <dataValidation allowBlank="1" showInputMessage="1" showErrorMessage="1" prompt="La percentuale del reddito mensile pianificato viene calcolata automaticamente nella cella a destra" sqref="H6:K6" xr:uid="{00000000-0002-0000-0000-00000D000000}"/>
    <dataValidation allowBlank="1" showInputMessage="1" showErrorMessage="1" prompt="La percentuale del reddito mensile pianificato viene calcolata automaticamente in questa cella" sqref="L6" xr:uid="{00000000-0002-0000-0000-00000E000000}"/>
    <dataValidation allowBlank="1" showInputMessage="1" showErrorMessage="1" prompt="Immetti i dettagli generali del prestito nelle colonne della tabella sottostanti" sqref="B8:E8" xr:uid="{00000000-0002-0000-0000-00000F000000}"/>
    <dataValidation allowBlank="1" showInputMessage="1" showErrorMessage="1" prompt="Immetti il numero del prestito nella colonna sotto questa intestazione" sqref="B9" xr:uid="{00000000-0002-0000-0000-000010000000}"/>
    <dataValidation allowBlank="1" showInputMessage="1" showErrorMessage="1" prompt="Immetti il prestatore nella colonna sotto questa intestazione" sqref="C9" xr:uid="{00000000-0002-0000-0000-000011000000}"/>
    <dataValidation allowBlank="1" showInputMessage="1" showErrorMessage="1" prompt="Immetti l'importo del prestito nella colonna sotto questa intestazione" sqref="D9" xr:uid="{00000000-0002-0000-0000-000012000000}"/>
    <dataValidation allowBlank="1" showInputMessage="1" showErrorMessage="1" prompt="Immetti il tasso di interesse annuo nella colonna sotto questa intestazione" sqref="E9" xr:uid="{00000000-0002-0000-0000-000013000000}"/>
    <dataValidation allowBlank="1" showInputMessage="1" showErrorMessage="1" prompt="Immetti i dati di restituzione del prestito nelle colonne della tabella sottostanti" sqref="F8:H8" xr:uid="{00000000-0002-0000-0000-000014000000}"/>
    <dataValidation allowBlank="1" showInputMessage="1" showErrorMessage="1" prompt="Immetti la data di inizio nella colonna sotto questa intestazione" sqref="F9" xr:uid="{00000000-0002-0000-0000-000015000000}"/>
    <dataValidation allowBlank="1" showInputMessage="1" showErrorMessage="1" prompt="Immetti la durata in anni nella colonna sotto questa intestazione" sqref="G9" xr:uid="{00000000-0002-0000-0000-000016000000}"/>
    <dataValidation allowBlank="1" showInputMessage="1" showErrorMessage="1" prompt="La data di fine viene aggiornata automaticamente nella colonna sotto questa intestazione" sqref="H9" xr:uid="{00000000-0002-0000-0000-000017000000}"/>
    <dataValidation allowBlank="1" showInputMessage="1" showErrorMessage="1" prompt="I dettagli del pagamento vengono calcolati automaticamente nelle colonne della tabella sottostante" sqref="I8:L8" xr:uid="{00000000-0002-0000-0000-000018000000}"/>
    <dataValidation allowBlank="1" showInputMessage="1" showErrorMessage="1" prompt="Il pagamento mensile corrente viene calcolato automaticamente nella colonna sotto questa intestazione" sqref="I9" xr:uid="{00000000-0002-0000-0000-000019000000}"/>
    <dataValidation allowBlank="1" showInputMessage="1" showErrorMessage="1" prompt="L'importo dell'interesse totale viene calcolato automaticamente nella colonna sotto questa intestazione" sqref="J9" xr:uid="{00000000-0002-0000-0000-00001A000000}"/>
    <dataValidation allowBlank="1" showInputMessage="1" showErrorMessage="1" prompt="Il pagamento pianificato viene calcolato automaticamente nella colonna sotto questa intestazione" sqref="K9" xr:uid="{00000000-0002-0000-0000-00001B000000}"/>
    <dataValidation allowBlank="1" showInputMessage="1" showErrorMessage="1" prompt="Il pagamento annuale viene calcolato automaticamente nella colonna sotto questa intestazione. Le medie vengono calcolate nella tabella sottostante in questa colonna" sqref="L9" xr:uid="{00000000-0002-0000-0000-00001C000000}"/>
    <dataValidation allowBlank="1" showInputMessage="1" showErrorMessage="1" prompt="Le medie dell'importo del prestito, il tasso di interesse annuo, l'importo dell'interesse totale e il pagamento annuale vengono calcolati automaticamente e il grafico del pagamento pianificato viene aggiornato nelle celle a destra" sqref="B17" xr:uid="{00000000-0002-0000-0000-00001D000000}"/>
    <dataValidation allowBlank="1" showInputMessage="1" showErrorMessage="1" prompt="L'importo medio del prestito viene calcolato automaticamente in questa cella" sqref="D17" xr:uid="{00000000-0002-0000-0000-00001E000000}"/>
    <dataValidation allowBlank="1" showInputMessage="1" showErrorMessage="1" prompt="Il tasso di interesse annuo medio viene calcolato automaticamente in questa cella" sqref="E17" xr:uid="{00000000-0002-0000-0000-00001F000000}"/>
    <dataValidation allowBlank="1" showInputMessage="1" showErrorMessage="1" prompt="L'importo dell'interesse medio totale viene calcolato automaticamente in questa cella" sqref="J17" xr:uid="{00000000-0002-0000-0000-000020000000}"/>
    <dataValidation allowBlank="1" showInputMessage="1" showErrorMessage="1" prompt="Il grafico di pagamento pianificato medio viene aggiornato automaticamente in questa cella" sqref="K17" xr:uid="{00000000-0002-0000-0000-000021000000}"/>
    <dataValidation allowBlank="1" showInputMessage="1" showErrorMessage="1" prompt="L'importo del pagamento annuo medio viene calcolato automaticamente in questa cella, la restituzione prestito consolidato totale e il reddito mensile stimato post-laurea nelle celle sottostanti " sqref="L17" xr:uid="{00000000-0002-0000-0000-000022000000}"/>
    <dataValidation allowBlank="1" showInputMessage="1" showErrorMessage="1" prompt="La restituzione prestito consolidato totale viene calcolata automaticamente nella cella a destra" sqref="B18:K19" xr:uid="{00000000-0002-0000-0000-000023000000}"/>
    <dataValidation allowBlank="1" showInputMessage="1" showErrorMessage="1" prompt="La restituzione prestito consolidato totale viene calcolata automaticamente in questa cella" sqref="L18:L19" xr:uid="{00000000-0002-0000-0000-000024000000}"/>
    <dataValidation allowBlank="1" showInputMessage="1" showErrorMessage="1" prompt="Il reddito mensile stimato post-laurea viene calcolato nella cella a destra" sqref="B20:K21" xr:uid="{00000000-0002-0000-0000-000025000000}"/>
    <dataValidation allowBlank="1" showInputMessage="1" showErrorMessage="1" prompt="Il reddito mensile stimato post-laurea viene calcolato in questa cella" sqref="L20:L21" xr:uid="{00000000-0002-0000-0000-000026000000}"/>
    <dataValidation allowBlank="1" showInputMessage="1" showErrorMessage="1" prompt="Il titolo del foglio di lavoro si trova in questa cella è il suggerimento si trova nella cella B4. Le medie, la restituzione prestito consolidato totale e il reddito mensile stimato vengono calcolati automaticamente sotto la tabella " sqref="B2:C2" xr:uid="{00000000-0002-0000-0000-000027000000}"/>
    <dataValidation allowBlank="1" showInputMessage="1" showErrorMessage="1" prompt="I pagamenti mensili correnti e pianificati combinati e la percentuale del reddito mensile corrente e pianificato vengono calcolati automaticamente nelle celle E5 E6, L5 e L6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'Calcolatore prestiti'!K10:K15</xm:f>
              <xm:sqref>K17</xm:sqref>
            </x14:sparkline>
            <x14:sparkline>
              <xm:f>'Calcolatore prestiti'!I10:I15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Calcolatore prestiti</vt:lpstr>
      <vt:lpstr>InizioRestituzionePrestito</vt:lpstr>
      <vt:lpstr>PagamentoMensileCombinato</vt:lpstr>
      <vt:lpstr>PagamentoPrestitoCons</vt:lpstr>
      <vt:lpstr>StipendioAnnualeStimato</vt:lpstr>
      <vt:lpstr>StipendioMensileStimato</vt:lpstr>
      <vt:lpstr>'Calcolatore prestiti'!Titoli_stampa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2019-05-24T00:57:54Z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