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licerCaches/slicerCache1.xml" ContentType="application/vnd.ms-excel.slicerCache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tables/table22.xml" ContentType="application/vnd.openxmlformats-officedocument.spreadsheetml.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ables/table13.xml" ContentType="application/vnd.openxmlformats-officedocument.spreadsheetml.table+xml"/>
  <Override PartName="/xl/ctrlProps/ctrlProp2.xml" ContentType="application/vnd.ms-excel.controlproperties+xml"/>
  <Override PartName="/xl/ctrlProps/ctrlProp12.xml" ContentType="application/vnd.ms-excel.controlproperties+xml"/>
  <Override PartName="/customXml/item22.xml" ContentType="application/xml"/>
  <Override PartName="/customXml/itemProps22.xml" ContentType="application/vnd.openxmlformats-officedocument.customXmlProperties+xml"/>
  <Override PartName="/xl/worksheets/sheet13.xml" ContentType="application/vnd.openxmlformats-officedocument.spreadsheetml.worksheet+xml"/>
  <Override PartName="/xl/worksheets/sheet64.xml" ContentType="application/vnd.openxmlformats-officedocument.spreadsheetml.worksheet+xml"/>
  <Override PartName="/xl/pivotTables/pivotTable2.xml" ContentType="application/vnd.openxmlformats-officedocument.spreadsheetml.pivotTable+xml"/>
  <Override PartName="/xl/theme/theme11.xml" ContentType="application/vnd.openxmlformats-officedocument.theme+xml"/>
  <Override PartName="/xl/worksheets/sheet55.xml" ContentType="application/vnd.openxmlformats-officedocument.spreadsheetml.worksheet+xml"/>
  <Override PartName="/xl/tables/table4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timelineCaches/timelineCache1.xml" ContentType="application/vnd.ms-excel.timelineCache+xml"/>
  <Override PartName="/xl/worksheets/sheet46.xml" ContentType="application/vnd.openxmlformats-officedocument.spreadsheetml.workshee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olors33.xml" ContentType="application/vnd.ms-office.chartcolorstyle+xml"/>
  <Override PartName="/xl/charts/style33.xml" ContentType="application/vnd.ms-office.chartstyle+xml"/>
  <Override PartName="/xl/pivotTables/pivotTable12.xml" ContentType="application/vnd.openxmlformats-officedocument.spreadsheetml.pivotTable+xml"/>
  <Override PartName="/xl/timelines/timeline1.xml" ContentType="application/vnd.ms-excel.timeline+xml"/>
  <Override PartName="/xl/slicers/slicer1.xml" ContentType="application/vnd.ms-excel.slicer+xml"/>
  <Override PartName="/xl/slicerCaches/slicerCache22.xml" ContentType="application/vnd.ms-excel.slicerCach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3"/>
  <workbookPr filterPrivacy="1" codeName="ThisWorkbook" hidePivotFieldList="1" refreshAllConnections="1"/>
  <xr:revisionPtr revIDLastSave="106" documentId="13_ncr:20001_{A25586B1-74C8-4801-86F2-BD99F5C5DE0C}" xr6:coauthVersionLast="47" xr6:coauthVersionMax="47" xr10:uidLastSave="{37E7C943-D1F5-49D5-99C8-BCA805060201}"/>
  <bookViews>
    <workbookView xWindow="-120" yWindow="-120" windowWidth="28950" windowHeight="15915" tabRatio="580" activeTab="1" xr2:uid="{00000000-000D-0000-FFFF-FFFF00000000}"/>
  </bookViews>
  <sheets>
    <sheet name="Kezdés" sheetId="7" r:id="rId1"/>
    <sheet name="Irányítópult" sheetId="1" r:id="rId2"/>
    <sheet name="Kiadások és bevétel" sheetId="4" r:id="rId3"/>
    <sheet name="Költségvetési jelentés" sheetId="3" r:id="rId4"/>
    <sheet name="Adatlisták" sheetId="2" r:id="rId5"/>
    <sheet name="Kategória kimutatás" sheetId="6" state="hidden" r:id="rId6"/>
  </sheets>
  <definedNames>
    <definedName name="BalOsz">MATCH(Kiadások[[#This Row],[KATEGÓRIA]],Kategória,0)</definedName>
    <definedName name="DátumHónapKezdete">DATE(Évszám,HónapSzáma,1)</definedName>
    <definedName name="DátumHónapKözepe">DATE(Évszám,HónapSzáma,14)</definedName>
    <definedName name="DátumHónapVége">DATE(Évszám,HónapSzáma,HónapNapjai)</definedName>
    <definedName name="DtKez">DATE(Évszám,MONTH(1&amp;LEFT(Irányítópult!A$8,3)),1)</definedName>
    <definedName name="DtKöz">DATE(Évszám,MONTH(1&amp;LEFT(Irányítópult!A$8,3)),15)</definedName>
    <definedName name="DtVég">DATE(Évszám,MONTH(1&amp;LEFT(Irányítópult!A$8,3))+1,1)-1</definedName>
    <definedName name="Évszám">Irányítópult!$I$2</definedName>
    <definedName name="HónapNapjai">DAY(DATE(Irányítópult!$I$2,Irányítópult!$C$2+1,1)-1)</definedName>
    <definedName name="HónapSzáma">Irányítópult!$C$2</definedName>
    <definedName name="HónapVálaszlehetőségek">Irányítópult!$B$2</definedName>
    <definedName name="Kategória">KategóriaInfo[#Headers]</definedName>
    <definedName name="KeresésiLista">CHOOSE(MATCH(Kiadások[[#This Row],[KATEGÓRIA]],KategóriaInfo[#Headers],0), OFFSET(KategóriaInfo[[#All],[Háztartás]],1,0,COUNTA(KategóriaInfo[[#All],[Háztartás]])-1,1),OFFSET(KategóriaInfo[[#All],[Szórakozás]],1,0,COUNTA(KategóriaInfo[[#All],[Szórakozás]])-1,1),OFFSET(KategóriaInfo[[#All],[Élelmiszer]],1,0,COUNTA(KategóriaInfo[[#All],[Élelmiszer]])-1,1),OFFSET(KategóriaInfo[[#All],[Ajándékok és adományok]],1,0,COUNTA(KategóriaInfo[[#All],[Ajándékok és adományok]])-1,1),OFFSET(KategóriaInfo[[#All],[Gyerekek]],1,0,COUNTA(KategóriaInfo[[#All],[Gyerekek]])-1,1),OFFSET(KategóriaInfo[[#All],[Befektetési számlák]],1,0,COUNTA(KategóriaInfo[[#All],[Befektetési számlák]])-1,1),OFFSET(KategóriaInfo[[#All],[Egészségügy]],1,0,COUNTA(KategóriaInfo[[#All],[Egészségügy]])-1,1),OFFSET(KategóriaInfo[[#All],[Egyéb]],1,0,COUNTA(KategóriaInfo[[#All],[Egyéb]])-1,1),OFFSET(KategóriaInfo[[#All],[Személyes]],1,0,COUNTA(KategóriaInfo[[#All],[Személyes]])-1,1),OFFSET(KategóriaInfo[[#All],[Háziállatok]],1,0,COUNTA(KategóriaInfo[[#All],[Háziállatok]])-1,1),OFFSET(KategóriaInfo[[#All],[Adók és jogi kiadások]],1,0,COUNTA(KategóriaInfo[[#All],[Adók és jogi kiadások]])-1,1),OFFSET(KategóriaInfo[[#All],[Közlekedés]],1,0,COUNTA(KategóriaInfo[[#All],[Közlekedés]])-1,1))</definedName>
    <definedName name="NatívIdősor_DÁTUM">#N/A</definedName>
    <definedName name="_xlnm.Print_Titles" localSheetId="4">Adatlisták!$3:$3</definedName>
    <definedName name="_xlnm.Print_Titles" localSheetId="2">'Kiadások és bevétel'!$2:$3</definedName>
    <definedName name="ÖsszesÉvesBevétel">IFERROR(SUM(IF(YEAR(Bevétel[DÁTUM])=Évszám,Bevétel[ÖSSZEG])),0)</definedName>
    <definedName name="ÖsszesÉvesKiadás">IFERROR(SUM(IF(YEAR(Kiadások[DÁTUM])=Évszám,Kiadások[ÖSSZEG])),0)</definedName>
    <definedName name="ÖsszesHaviBevétel">SUMIFS(Bevétel[ÖSSZEG],Bevétel[DÁTUM],"&lt;="&amp;DátumHónapVége,Bevétel[DÁTUM],"&gt;="&amp;DátumHónapKezdete)</definedName>
    <definedName name="ÖsszesHaviKiadás">SUMIFS(Kiadások[ÖSSZEG],Kiadások[DÁTUM],"&lt;="&amp;DátumHónapVége,Kiadások[DÁTUM],"&gt;="&amp;DátumHónapKezdete)</definedName>
    <definedName name="Semi_Monthly_Home_Budget_Title">Irányítópult!$B$1</definedName>
    <definedName name="Szeletelő_KATEGÓRIA">#N/A</definedName>
    <definedName name="Szeletelő_LEÍRÁS">#N/A</definedName>
  </definedNames>
  <calcPr calcId="191029"/>
  <pivotCaches>
    <pivotCache cacheId="6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0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4" l="1"/>
  <c r="B9" i="4" l="1"/>
  <c r="B10" i="4"/>
  <c r="B11" i="4"/>
  <c r="B12" i="4"/>
  <c r="B13" i="4"/>
  <c r="F6" i="4"/>
  <c r="F7" i="4"/>
  <c r="F8" i="4"/>
  <c r="F9" i="4"/>
  <c r="F10" i="4"/>
  <c r="F11" i="4"/>
  <c r="F12" i="4"/>
  <c r="F13" i="4"/>
  <c r="F14" i="4"/>
  <c r="F15" i="4"/>
  <c r="F17" i="4"/>
  <c r="F18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I2" i="1" l="1"/>
  <c r="F4" i="4" l="1"/>
  <c r="F5" i="4"/>
  <c r="F16" i="4"/>
  <c r="F19" i="4"/>
  <c r="F22" i="4"/>
  <c r="B5" i="4"/>
  <c r="B6" i="4"/>
  <c r="B7" i="4"/>
  <c r="B8" i="4"/>
  <c r="B2" i="1"/>
  <c r="B1" i="2"/>
  <c r="B1" i="3"/>
  <c r="B1" i="4"/>
  <c r="C12" i="1" l="1"/>
  <c r="K9" i="1"/>
  <c r="J11" i="1"/>
  <c r="F9" i="1"/>
  <c r="D10" i="1"/>
  <c r="D12" i="1"/>
  <c r="F11" i="1"/>
  <c r="I10" i="1"/>
  <c r="N12" i="1"/>
  <c r="D5" i="1"/>
  <c r="G9" i="1"/>
  <c r="J10" i="1"/>
  <c r="D11" i="1"/>
  <c r="E12" i="1"/>
  <c r="E11" i="1"/>
  <c r="J9" i="1"/>
  <c r="H10" i="1"/>
  <c r="I12" i="1"/>
  <c r="L12" i="1"/>
  <c r="L4" i="1"/>
  <c r="H11" i="1"/>
  <c r="I11" i="1"/>
  <c r="N11" i="1"/>
  <c r="D9" i="1"/>
  <c r="N10" i="1"/>
  <c r="H9" i="1"/>
  <c r="I9" i="1"/>
  <c r="N9" i="1"/>
  <c r="L10" i="1"/>
  <c r="G10" i="1"/>
  <c r="K12" i="1"/>
  <c r="M12" i="1"/>
  <c r="F12" i="1"/>
  <c r="L5" i="1"/>
  <c r="L11" i="1"/>
  <c r="M11" i="1"/>
  <c r="C11" i="1"/>
  <c r="D4" i="1"/>
  <c r="E9" i="1"/>
  <c r="M10" i="1"/>
  <c r="C10" i="1"/>
  <c r="C9" i="1"/>
  <c r="L9" i="1"/>
  <c r="M9" i="1"/>
  <c r="K10" i="1"/>
  <c r="E10" i="1"/>
  <c r="F10" i="1"/>
  <c r="H12" i="1"/>
  <c r="G12" i="1"/>
  <c r="J12" i="1"/>
  <c r="K11" i="1"/>
  <c r="G11" i="1"/>
</calcChain>
</file>

<file path=xl/sharedStrings.xml><?xml version="1.0" encoding="utf-8"?>
<sst xmlns="http://schemas.openxmlformats.org/spreadsheetml/2006/main" count="246" uniqueCount="126">
  <si>
    <t>A sablon ismertetése</t>
  </si>
  <si>
    <t>Ezzel a sablonnal félhavi otthoni költségvetést hozhat létre.</t>
  </si>
  <si>
    <t>Az Irányítópult munkalap diagramokat tartalmaz az összes havi és éves kiadás adataihoz, valamint egy táblázatot a kétheti Bevételek és kiadások adataihoz.</t>
  </si>
  <si>
    <t>Az Adatlisták munkalapon kategóriákat, a Bevételek és kiadások munkalapon értékeket adhat meg.</t>
  </si>
  <si>
    <t>A kimutatást a Költségvetési jelentés munkalapon frissítheti.</t>
  </si>
  <si>
    <t>Megjegyzés:</t>
  </si>
  <si>
    <t xml:space="preserve">Mindegyik munkalap A oszlopában további útmutatást olvashat. Ez a szöveg szándékosan van elrejtve. Ha törölni szeretné a szöveget, jelölje ki az A oszlopot, majd nyomja le a DELETE billentyűt. </t>
  </si>
  <si>
    <t>Ha többet meg szeretne tudni a táblázatokról, nyomja le a SHIFT+F10 billentyűkombinációt egy táblázaton belül, és válassza a TÁBLÁZAT parancsot, majd a HELYETTESÍTŐ SZÖVEG elemet. Ha a kimutatásokról szeretne bővebben tájékozódni, nyomja le a SHIFT+F10 billentyűkombinációt egy táblázaton belül, és válassza a KIMUTATÁS BEÁLLÍTÁSAI parancsot, majd a HELYETTESÍTŐ SZÖVEG fület.</t>
  </si>
  <si>
    <t>Ezen a munkalapon irányítópultot hozhat létre a bevételek és kiadások havi, éves valamint kétheti összesítéseihez. Ennek az oszlopnak a celláiban a munkalap használatát megkönnyítő útmutatás olvasható. A munkafüzet címe a jobb oldalon lévő cellában, a munkalap címe pedig a O1 cellában található.</t>
  </si>
  <si>
    <t>A jobb oldali cellában található hónap értékét a C2 cellában lévő csúszkával, míg az I2 cellában lévő évet a J2 cellában lévő csúszkával módosíthatja.</t>
  </si>
  <si>
    <t>A jobbra lévő cellában a Havi összesítés, míg az I3 cellában az Éves összesítés szerepel.</t>
  </si>
  <si>
    <t>A Havi bevételek és a Havi kiadások összesítéseit összehasonlító sávdiagram a C4 cellában, az Éves bevételek és az Éves kiadások összesítéseit összehasonlító sávdiagram a J4 cellában található. A következő utasítás az A8 cellában található.</t>
  </si>
  <si>
    <t>A jobbra lévő cellával kezdődő irányítópult táblázata automatikusan frissül.</t>
  </si>
  <si>
    <t>Félhavi otthoni költségvetés</t>
  </si>
  <si>
    <t>HAVI ÖSSZESÍTÉS</t>
  </si>
  <si>
    <t>BEVÉTELEK</t>
  </si>
  <si>
    <t>KÖLTSÉGEK</t>
  </si>
  <si>
    <t>Kategória</t>
  </si>
  <si>
    <t>Bevételek a hónap 1-15. napjáig</t>
  </si>
  <si>
    <t>Bevételek a 16. naptól a hó végéig</t>
  </si>
  <si>
    <t>Kiadások a hónap 1-15. napjáig</t>
  </si>
  <si>
    <t>Kiadások a 16. naptól a hó végéig</t>
  </si>
  <si>
    <t>JANUÁR</t>
  </si>
  <si>
    <t>FEBRUÁR</t>
  </si>
  <si>
    <t>MÁRCIUS</t>
  </si>
  <si>
    <t>ÁPRILIS</t>
  </si>
  <si>
    <t>MÁJUS</t>
  </si>
  <si>
    <t>JÚNIUS</t>
  </si>
  <si>
    <t>ÉVES ÖSSZESÍTÉS</t>
  </si>
  <si>
    <t>JÚLIUS</t>
  </si>
  <si>
    <t>AUGUSZTUS</t>
  </si>
  <si>
    <t>SZEPTEMBER</t>
  </si>
  <si>
    <t>OKTÓBER</t>
  </si>
  <si>
    <t>NOVEMBER</t>
  </si>
  <si>
    <t>DECEMBER</t>
  </si>
  <si>
    <t>IRÁNYÍTÓPULT</t>
  </si>
  <si>
    <t>Értékgörbe</t>
  </si>
  <si>
    <t>Ezen a munkalapon Bevételek és kiadások listát készíthet. Ennek az oszlopnak a celláiban a munkalap használatát megkönnyítő útmutatás olvasható. A munkafüzet címe a jobb oldalon lévő cellában, a munkalap címe pedig a H1 cellában található.</t>
  </si>
  <si>
    <t>A Bevételek címke a jobb oldalon lévő F2 cellában, a Kiadások címke pedig az F2 cellában található.</t>
  </si>
  <si>
    <t>A jobbra lévő cellával kezdődő Bevétel táblázatban és az F3 cellával kezdődő Kiadások táblázatban adhatja meg az adatokat.</t>
  </si>
  <si>
    <t>DÁTUM</t>
  </si>
  <si>
    <t>LEÍRÁS</t>
  </si>
  <si>
    <t>Bónusz</t>
  </si>
  <si>
    <t>Árpád fizetése</t>
  </si>
  <si>
    <t>Zalán fizetése</t>
  </si>
  <si>
    <t>ÖSSZEG</t>
  </si>
  <si>
    <t>KATEGÓRIA</t>
  </si>
  <si>
    <t>Egészségügy</t>
  </si>
  <si>
    <t>Háztartás</t>
  </si>
  <si>
    <t>Szórakozás</t>
  </si>
  <si>
    <t>Élelmiszer</t>
  </si>
  <si>
    <t>Gyerekek</t>
  </si>
  <si>
    <t>Befektetési számlák</t>
  </si>
  <si>
    <t>Személyes</t>
  </si>
  <si>
    <t>Háziállatok</t>
  </si>
  <si>
    <t>Közlekedés</t>
  </si>
  <si>
    <t>BEVÉTELEK ÉS KIADÁSOK</t>
  </si>
  <si>
    <t>Biztosítás</t>
  </si>
  <si>
    <t>Törlesztőrészlet</t>
  </si>
  <si>
    <t>Áram</t>
  </si>
  <si>
    <t>Ivóvíz- és csatornadíj</t>
  </si>
  <si>
    <t>Szemét</t>
  </si>
  <si>
    <t>Mobiltelefon</t>
  </si>
  <si>
    <t>Filmek</t>
  </si>
  <si>
    <t>Bevásárlás</t>
  </si>
  <si>
    <t>Házon kívüli étkezések</t>
  </si>
  <si>
    <t>Ebédpénz</t>
  </si>
  <si>
    <t>Megtakarítások</t>
  </si>
  <si>
    <t>Befektetési számla</t>
  </si>
  <si>
    <t>Egészségmegőrzés és edzés</t>
  </si>
  <si>
    <t>Ápolás</t>
  </si>
  <si>
    <t>Egyéb</t>
  </si>
  <si>
    <t xml:space="preserve">1. autó törlesztés </t>
  </si>
  <si>
    <t xml:space="preserve">2. autó törlesztés </t>
  </si>
  <si>
    <t>Gépjármű-biztosítás</t>
  </si>
  <si>
    <t>Üzemanyag</t>
  </si>
  <si>
    <t>Ezen a munkalapon Költségvetési jelentést készíthet. Ennek az oszlopnak a celláiban a munkalap használatát megkönnyítő útmutatás olvasható. A munkafüzet címe a jobb oldalon lévő cellában, a munkalap címe pedig a F1 cellában található.</t>
  </si>
  <si>
    <t>Jelölje ki az Évek, Negyedévek, Hónapok vagy Napok cellát, és a jobb oldali cellában található csúszkával jelölje ki az adott időszakra vonatkozó Kiadás kimutatást. A kimutatásadatok szűréséhez használható Kategóriaszeletelő az E2 cellában, míg a Leírásszeletelő az F2 cellában található.</t>
  </si>
  <si>
    <t>A jobbra lévő cellában egy tipp szerepel.</t>
  </si>
  <si>
    <t>A Kiadások címke a jobb oldalon lévő cellában található.</t>
  </si>
  <si>
    <t>A kiadásokat megjelenítő kimutatás a jobb oldalon lévő cellában kezdődik. A Kategóriaösszegek címke a D4 cellában található.</t>
  </si>
  <si>
    <t>Az egyes kategóriák összesítéseit összehasonlító kördiagram a D6 cellában szerepel.</t>
  </si>
  <si>
    <t>A szűrhető idősor ebben a cellában van.</t>
  </si>
  <si>
    <r>
      <t xml:space="preserve">Nyomja le a </t>
    </r>
    <r>
      <rPr>
        <b/>
        <i/>
        <sz val="11"/>
        <color theme="1" tint="0.3499862666707358"/>
        <rFont val="Franklin Gothic Book"/>
        <family val="2"/>
        <scheme val="minor"/>
      </rPr>
      <t>Shift+F10</t>
    </r>
    <r>
      <rPr>
        <i/>
        <sz val="11"/>
        <color theme="1" tint="0.3499862666707358"/>
        <rFont val="Franklin Gothic Book"/>
        <family val="2"/>
        <scheme val="minor"/>
      </rPr>
      <t xml:space="preserve"> billentyűkombinációt a Kiadások kimutatásban, majd a </t>
    </r>
    <r>
      <rPr>
        <b/>
        <i/>
        <sz val="11"/>
        <color theme="1" tint="0.3499862666707358"/>
        <rFont val="Franklin Gothic Book"/>
        <family val="2"/>
        <scheme val="minor"/>
      </rPr>
      <t>Frissítés</t>
    </r>
    <r>
      <rPr>
        <i/>
        <sz val="11"/>
        <color theme="1" tint="0.3499862666707358"/>
        <rFont val="Franklin Gothic Book"/>
        <family val="2"/>
        <scheme val="minor"/>
      </rPr>
      <t xml:space="preserve"> lehetőséget választva frissítse a lapon található adatokat, vagy válassza a </t>
    </r>
    <r>
      <rPr>
        <b/>
        <i/>
        <sz val="11"/>
        <color theme="1" tint="0.3499862666707358"/>
        <rFont val="Franklin Gothic Book"/>
        <family val="2"/>
        <scheme val="minor"/>
      </rPr>
      <t>Frissítés</t>
    </r>
    <r>
      <rPr>
        <i/>
        <sz val="11"/>
        <color theme="1" tint="0.3499862666707358"/>
        <rFont val="Franklin Gothic Book"/>
        <family val="2"/>
        <scheme val="minor"/>
      </rPr>
      <t xml:space="preserve"> lehetőséget az </t>
    </r>
    <r>
      <rPr>
        <b/>
        <i/>
        <sz val="11"/>
        <color theme="1" tint="0.3499862666707358"/>
        <rFont val="Franklin Gothic Book"/>
        <family val="2"/>
        <scheme val="minor"/>
      </rPr>
      <t>Elemzés lapon</t>
    </r>
    <r>
      <rPr>
        <i/>
        <sz val="11"/>
        <color theme="1" tint="0.3499862666707358"/>
        <rFont val="Franklin Gothic Book"/>
        <family val="2"/>
        <scheme val="minor"/>
      </rPr>
      <t>.</t>
    </r>
  </si>
  <si>
    <t>Sorcímkék</t>
  </si>
  <si>
    <t>Végösszeg</t>
  </si>
  <si>
    <t>A cellában található szeletelővel kategória szerint szűrhetők a kimutatás adatai.</t>
  </si>
  <si>
    <t>KÖLTSÉGVETÉSI JELENTÉS</t>
  </si>
  <si>
    <t>A cellában található szeletelővel leírás szerint szűrhetők a kimutatás adatai.</t>
  </si>
  <si>
    <t>Ezen a munkalapon a Kategóriaadatokat adhatja meg a Bevétel és kiadások munkalapon található Kiadások táblázat legördülő listáinak feltöltéséhez. A listák frissítéséhez módosítsa az egyes kategóriák alatt található kategórianeveket vagy leírásokat. Ennek az oszlopnak a celláiban a munkalap használatát megkönnyítő útmutatás olvasható. A munkafüzet címe a jobb oldalon lévő cellában, a munkalap címe pedig az M1 cellában található.</t>
  </si>
  <si>
    <t>Az egyes kategóriákhoz megadhatja és módosíthatja a kategórianeveket vagy leírásokat a jobb oldali cellával kezdődő táblázatban.</t>
  </si>
  <si>
    <r>
      <rPr>
        <b/>
        <i/>
        <sz val="11"/>
        <color theme="1"/>
        <rFont val="Franklin Gothic Book"/>
        <family val="2"/>
        <scheme val="minor"/>
      </rPr>
      <t xml:space="preserve">BEÁLLÍTÁS </t>
    </r>
    <r>
      <rPr>
        <i/>
        <sz val="11"/>
        <color theme="1"/>
        <rFont val="Franklin Gothic Book"/>
        <family val="2"/>
        <scheme val="minor"/>
      </rPr>
      <t xml:space="preserve">        A lenti Kategória adatai töltik ki a Bevételek és kiadások munkalapon található Kiadások tábla legördülő listáit. A listák frissítéséhez módosítsa az egyes kategóriák alatt található kategórianeveket vagy leírásokat.</t>
    </r>
  </si>
  <si>
    <t>Videók és filmek</t>
  </si>
  <si>
    <t>Zene</t>
  </si>
  <si>
    <t>Koncertek és színház</t>
  </si>
  <si>
    <t>Sportesemények</t>
  </si>
  <si>
    <t>Ajándékok és adományok</t>
  </si>
  <si>
    <t>Jótékonyság 1</t>
  </si>
  <si>
    <t>Jótékonyság 2</t>
  </si>
  <si>
    <t>Jótékonyság 3</t>
  </si>
  <si>
    <t>Ajándék</t>
  </si>
  <si>
    <t>Ruhák</t>
  </si>
  <si>
    <t>Játékok és játékszerek</t>
  </si>
  <si>
    <t>Tagdíjak</t>
  </si>
  <si>
    <t>Iskolai kellékek</t>
  </si>
  <si>
    <t>Magánnyugdíj</t>
  </si>
  <si>
    <t>Folyószámla</t>
  </si>
  <si>
    <t>Nyugdíj</t>
  </si>
  <si>
    <t>Orvosi és kórházi kiadások</t>
  </si>
  <si>
    <t>Szervezeti tagdíjak</t>
  </si>
  <si>
    <t>Ruhanemű</t>
  </si>
  <si>
    <t>Haj- és körömápolás</t>
  </si>
  <si>
    <t>Tisztító</t>
  </si>
  <si>
    <t>Vásárlás</t>
  </si>
  <si>
    <t>Kellékek</t>
  </si>
  <si>
    <t>Adók és jogi kiadások</t>
  </si>
  <si>
    <t>Szövetségi</t>
  </si>
  <si>
    <t>Állami</t>
  </si>
  <si>
    <t>Helyi</t>
  </si>
  <si>
    <t>Ügyvéd</t>
  </si>
  <si>
    <t>ADATLISTÁK</t>
  </si>
  <si>
    <t>Engedélyek és regisztráció</t>
  </si>
  <si>
    <t xml:space="preserve">Ez a kimutatás a költségvetési jelentés Kategóriaösszegek kimutatásának adatforrása. </t>
  </si>
  <si>
    <t>KATEGÓRIA KIMUTATÁS</t>
  </si>
  <si>
    <t>Összeg / ÖSSZEG</t>
  </si>
  <si>
    <t>KATEGÓRIÁK ÖSSZESÍTÉSEI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</si>
</sst>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&quot;$&quot;* #,##0.00_);_(&quot;$&quot;* \(#,##0.00\);_(&quot;$&quot;* &quot;-&quot;??_);_(@_)"/>
    <numFmt numFmtId="165" formatCode="&quot;$&quot;#,##0.00"/>
    <numFmt numFmtId="166" formatCode=";;;"/>
    <numFmt numFmtId="167" formatCode="#,##0.00\ &quot;Ft&quot;"/>
    <numFmt numFmtId="168" formatCode="#,##0\ &quot;Ft&quot;"/>
  </numFmts>
  <fonts count="28" x14ac:knownFonts="1">
    <font>
      <sz val="11"/>
      <color theme="1" tint="0.3499862666707358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6"/>
      <color theme="4"/>
      <name val="Franklin Gothic Book"/>
      <family val="2"/>
      <scheme val="minor"/>
    </font>
    <font>
      <b/>
      <sz val="11"/>
      <color theme="1" tint="0.3499862666707358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1" tint="0.3499862666707358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30"/>
      <color theme="3"/>
      <name val="Tw Cen MT"/>
      <family val="2"/>
      <scheme val="major"/>
    </font>
    <font>
      <sz val="28"/>
      <color theme="3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b/>
      <sz val="30"/>
      <color theme="3"/>
      <name val="Tw Cen MT"/>
      <family val="2"/>
      <scheme val="major"/>
    </font>
    <font>
      <i/>
      <sz val="11"/>
      <color theme="1" tint="0.3499862666707358"/>
      <name val="Franklin Gothic Book"/>
      <family val="2"/>
      <scheme val="minor"/>
    </font>
    <font>
      <b/>
      <i/>
      <sz val="11"/>
      <color theme="1" tint="0.3499862666707358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b/>
      <i/>
      <sz val="11"/>
      <color theme="1"/>
      <name val="Franklin Gothic Book"/>
      <family val="2"/>
      <scheme val="minor"/>
    </font>
    <font>
      <sz val="11"/>
      <color theme="2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6"/>
      <color theme="0"/>
      <name val="Arial"/>
      <family val="2"/>
    </font>
    <font>
      <sz val="11"/>
      <color theme="1" tint="0.3499862666707358"/>
      <name val="Calibri"/>
      <family val="2"/>
    </font>
    <font>
      <b/>
      <sz val="11"/>
      <color theme="1" tint="0.3499862666707358"/>
      <name val="Calibri"/>
      <family val="2"/>
    </font>
    <font>
      <sz val="11"/>
      <color rgb="FFF7F7F7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4" tint="0.39994506668294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EFCF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CBC1A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medium">
        <color rgb="FFF5F5F5"/>
      </bottom>
      <diagonal/>
    </border>
    <border>
      <left style="medium">
        <color rgb="FFF5F5F5"/>
      </left>
      <right/>
      <top style="medium">
        <color rgb="FFF5F5F5"/>
      </top>
      <bottom style="medium">
        <color rgb="FFF5F5F5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/>
      <right/>
      <top/>
      <bottom style="thick">
        <color theme="0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/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/>
      <right style="medium">
        <color rgb="FFF5F5F5"/>
      </right>
      <top style="medium">
        <color rgb="FFF5F5F5"/>
      </top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/>
      <diagonal/>
    </border>
    <border>
      <left style="medium">
        <color rgb="FFF5F5F5"/>
      </left>
      <right/>
      <top style="medium">
        <color rgb="FFF5F5F5"/>
      </top>
      <bottom/>
      <diagonal/>
    </border>
    <border>
      <left style="medium">
        <color rgb="FFF7F7F7"/>
      </left>
      <right style="medium">
        <color rgb="FFF7F7F7"/>
      </right>
      <top style="medium">
        <color rgb="FFF7F7F7"/>
      </top>
      <bottom style="medium">
        <color rgb="FFF7F7F7"/>
      </bottom>
      <diagonal/>
    </border>
    <border>
      <left style="medium">
        <color rgb="FFF7F7F7"/>
      </left>
      <right style="medium">
        <color rgb="FFF7F7F7"/>
      </right>
      <top style="medium">
        <color rgb="FFF7F7F7"/>
      </top>
      <bottom/>
      <diagonal/>
    </border>
    <border>
      <left style="medium">
        <color rgb="FFF7F7F7"/>
      </left>
      <right style="medium">
        <color rgb="FFF7F7F7"/>
      </right>
      <top/>
      <bottom/>
      <diagonal/>
    </border>
    <border>
      <left style="medium">
        <color rgb="FFF7F7F7"/>
      </left>
      <right/>
      <top/>
      <bottom/>
      <diagonal/>
    </border>
    <border>
      <left style="medium">
        <color rgb="FFF7F7F7"/>
      </left>
      <right/>
      <top style="medium">
        <color rgb="FFF7F7F7"/>
      </top>
      <bottom/>
      <diagonal/>
    </border>
  </borders>
  <cellStyleXfs count="25">
    <xf numFmtId="0" fontId="0" fillId="22" borderId="0">
      <alignment vertical="center"/>
    </xf>
    <xf numFmtId="0" fontId="7" fillId="0" borderId="3" applyNumberFormat="0" applyFill="0" applyProtection="0">
      <alignment horizontal="left" indent="1"/>
    </xf>
    <xf numFmtId="0" fontId="8" fillId="0" borderId="0" applyNumberFormat="0" applyFill="0" applyBorder="0" applyProtection="0">
      <alignment horizontal="left" indent="1"/>
    </xf>
    <xf numFmtId="0" fontId="5" fillId="2" borderId="1" applyNumberFormat="0" applyAlignment="0" applyProtection="0"/>
    <xf numFmtId="0" fontId="15" fillId="20" borderId="4" applyProtection="0">
      <alignment horizontal="left" vertical="center" indent="1"/>
    </xf>
    <xf numFmtId="0" fontId="8" fillId="11" borderId="0">
      <alignment horizontal="right" vertical="center" indent="1"/>
      <protection locked="0"/>
    </xf>
    <xf numFmtId="44" fontId="9" fillId="0" borderId="0" applyFont="0" applyFill="0" applyBorder="0" applyAlignment="0" applyProtection="0"/>
    <xf numFmtId="0" fontId="8" fillId="3" borderId="0" applyNumberFormat="0" applyBorder="0" applyProtection="0">
      <alignment horizontal="left" vertical="center" indent="1"/>
    </xf>
    <xf numFmtId="165" fontId="9" fillId="4" borderId="0" applyBorder="0" applyAlignment="0" applyProtection="0"/>
    <xf numFmtId="0" fontId="8" fillId="5" borderId="0" applyNumberFormat="0" applyBorder="0" applyProtection="0">
      <alignment horizontal="left" vertical="center" wrapText="1" indent="1"/>
    </xf>
    <xf numFmtId="0" fontId="4" fillId="6" borderId="0" applyNumberFormat="0" applyBorder="0" applyProtection="0">
      <alignment horizontal="left" vertical="center" indent="1"/>
    </xf>
    <xf numFmtId="165" fontId="9" fillId="7" borderId="0" applyBorder="0" applyAlignment="0" applyProtection="0"/>
    <xf numFmtId="0" fontId="8" fillId="8" borderId="0" applyNumberFormat="0" applyBorder="0" applyProtection="0">
      <alignment horizontal="left" vertical="center" wrapText="1" indent="1"/>
    </xf>
    <xf numFmtId="0" fontId="8" fillId="9" borderId="0" applyNumberFormat="0" applyBorder="0" applyProtection="0">
      <alignment horizontal="left" vertical="center" indent="1"/>
    </xf>
    <xf numFmtId="0" fontId="8" fillId="10" borderId="0" applyNumberFormat="0" applyBorder="0" applyProtection="0">
      <alignment horizontal="left" vertical="center" wrapText="1" indent="1"/>
    </xf>
    <xf numFmtId="0" fontId="10" fillId="12" borderId="2">
      <alignment horizontal="center" vertical="center"/>
    </xf>
    <xf numFmtId="14" fontId="9" fillId="0" borderId="0" applyFill="0" applyBorder="0">
      <alignment horizontal="right" vertical="center" indent="1"/>
    </xf>
    <xf numFmtId="0" fontId="9" fillId="0" borderId="0" applyFill="0" applyBorder="0">
      <alignment horizontal="left" vertical="center" wrapText="1" indent="1"/>
    </xf>
    <xf numFmtId="0" fontId="4" fillId="0" borderId="0" applyNumberFormat="0" applyFill="0" applyProtection="0">
      <alignment horizontal="left" indent="1"/>
    </xf>
    <xf numFmtId="0" fontId="9" fillId="0" borderId="0" applyNumberFormat="0" applyFill="0" applyProtection="0">
      <alignment vertical="center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124">
    <xf numFmtId="0" fontId="0" fillId="22" borderId="0" xfId="0">
      <alignment vertical="center"/>
    </xf>
    <xf numFmtId="14" fontId="9" fillId="22" borderId="7" xfId="16" applyFill="1" applyBorder="1">
      <alignment horizontal="right" vertical="center" indent="1"/>
    </xf>
    <xf numFmtId="14" fontId="9" fillId="22" borderId="0" xfId="16" applyFill="1" applyBorder="1">
      <alignment horizontal="right" vertical="center" indent="1"/>
    </xf>
    <xf numFmtId="14" fontId="0" fillId="22" borderId="0" xfId="0" applyNumberFormat="1">
      <alignment vertical="center"/>
    </xf>
    <xf numFmtId="165" fontId="0" fillId="22" borderId="0" xfId="0" applyNumberFormat="1">
      <alignment vertical="center"/>
    </xf>
    <xf numFmtId="0" fontId="0" fillId="22" borderId="0" xfId="0" applyProtection="1">
      <alignment vertical="center"/>
      <protection locked="0"/>
    </xf>
    <xf numFmtId="0" fontId="3" fillId="22" borderId="0" xfId="0" applyFont="1" applyProtection="1">
      <alignment vertical="center"/>
      <protection locked="0"/>
    </xf>
    <xf numFmtId="0" fontId="0" fillId="22" borderId="0" xfId="0" pivotButton="1">
      <alignment vertical="center"/>
    </xf>
    <xf numFmtId="0" fontId="0" fillId="22" borderId="0" xfId="0" applyAlignment="1">
      <alignment horizontal="left" vertical="center"/>
    </xf>
    <xf numFmtId="0" fontId="8" fillId="11" borderId="0" xfId="5">
      <alignment horizontal="right" vertical="center" indent="1"/>
      <protection locked="0"/>
    </xf>
    <xf numFmtId="0" fontId="15" fillId="20" borderId="4" xfId="4" applyProtection="1">
      <alignment horizontal="left" vertical="center" indent="1"/>
      <protection locked="0"/>
    </xf>
    <xf numFmtId="14" fontId="9" fillId="0" borderId="0" xfId="16" applyFill="1" applyBorder="1">
      <alignment horizontal="right" vertical="center" indent="1"/>
    </xf>
    <xf numFmtId="0" fontId="9" fillId="0" borderId="0" xfId="17" applyFill="1" applyBorder="1">
      <alignment horizontal="left" vertical="center" wrapText="1" indent="1"/>
    </xf>
    <xf numFmtId="0" fontId="9" fillId="0" borderId="0" xfId="19">
      <alignment vertical="center"/>
    </xf>
    <xf numFmtId="0" fontId="2" fillId="13" borderId="0" xfId="20" applyBorder="1" applyAlignment="1">
      <alignment horizontal="left" vertical="center" wrapText="1" indent="1"/>
    </xf>
    <xf numFmtId="0" fontId="0" fillId="22" borderId="0" xfId="0" applyAlignment="1" applyProtection="1">
      <alignment horizontal="right" vertical="center" indent="1"/>
      <protection locked="0"/>
    </xf>
    <xf numFmtId="0" fontId="0" fillId="18" borderId="0" xfId="0" applyFill="1" applyProtection="1">
      <alignment vertical="center"/>
      <protection locked="0"/>
    </xf>
    <xf numFmtId="0" fontId="3" fillId="18" borderId="0" xfId="0" applyFont="1" applyFill="1" applyProtection="1">
      <alignment vertical="center"/>
      <protection locked="0"/>
    </xf>
    <xf numFmtId="0" fontId="6" fillId="18" borderId="0" xfId="3" applyFont="1" applyFill="1" applyBorder="1" applyAlignment="1" applyProtection="1">
      <alignment vertical="center"/>
      <protection locked="0"/>
    </xf>
    <xf numFmtId="0" fontId="3" fillId="18" borderId="0" xfId="0" applyFont="1" applyFill="1">
      <alignment vertical="center"/>
    </xf>
    <xf numFmtId="0" fontId="3" fillId="18" borderId="0" xfId="0" applyFont="1" applyFill="1" applyAlignment="1">
      <alignment horizontal="right" vertical="center" indent="1"/>
    </xf>
    <xf numFmtId="0" fontId="0" fillId="18" borderId="0" xfId="0" applyFill="1" applyAlignment="1" applyProtection="1">
      <alignment horizontal="right" vertical="center" indent="1"/>
      <protection locked="0"/>
    </xf>
    <xf numFmtId="0" fontId="0" fillId="23" borderId="0" xfId="0" applyFill="1" applyProtection="1">
      <alignment vertical="center"/>
      <protection locked="0"/>
    </xf>
    <xf numFmtId="0" fontId="0" fillId="23" borderId="0" xfId="0" applyFill="1" applyAlignment="1" applyProtection="1">
      <alignment horizontal="right" vertical="center" indent="1"/>
      <protection locked="0"/>
    </xf>
    <xf numFmtId="0" fontId="0" fillId="22" borderId="5" xfId="0" applyBorder="1" applyAlignment="1" applyProtection="1">
      <alignment horizontal="right" vertical="center" indent="1"/>
      <protection locked="0"/>
    </xf>
    <xf numFmtId="0" fontId="0" fillId="23" borderId="5" xfId="0" applyFill="1" applyBorder="1" applyProtection="1">
      <alignment vertical="center"/>
      <protection locked="0"/>
    </xf>
    <xf numFmtId="0" fontId="4" fillId="20" borderId="0" xfId="7" applyFont="1" applyFill="1" applyBorder="1" applyProtection="1">
      <alignment horizontal="left" vertical="center" indent="1"/>
      <protection locked="0"/>
    </xf>
    <xf numFmtId="0" fontId="0" fillId="20" borderId="0" xfId="0" applyFill="1" applyProtection="1">
      <alignment vertical="center"/>
      <protection locked="0"/>
    </xf>
    <xf numFmtId="0" fontId="8" fillId="10" borderId="0" xfId="14" applyBorder="1">
      <alignment horizontal="left" vertical="center" wrapText="1" indent="1"/>
    </xf>
    <xf numFmtId="0" fontId="2" fillId="18" borderId="0" xfId="2" applyFont="1" applyFill="1" applyBorder="1" applyProtection="1">
      <alignment horizontal="left" indent="1"/>
      <protection locked="0"/>
    </xf>
    <xf numFmtId="0" fontId="12" fillId="18" borderId="0" xfId="3" applyFont="1" applyFill="1" applyBorder="1" applyAlignment="1" applyProtection="1">
      <alignment horizontal="left" indent="1"/>
      <protection locked="0"/>
    </xf>
    <xf numFmtId="0" fontId="13" fillId="18" borderId="0" xfId="3" applyFont="1" applyFill="1" applyBorder="1" applyAlignment="1" applyProtection="1">
      <alignment horizontal="left" indent="1"/>
      <protection locked="0"/>
    </xf>
    <xf numFmtId="0" fontId="3" fillId="23" borderId="0" xfId="0" applyFont="1" applyFill="1" applyProtection="1">
      <alignment vertical="center"/>
      <protection locked="0"/>
    </xf>
    <xf numFmtId="0" fontId="0" fillId="22" borderId="0" xfId="0" applyAlignment="1" applyProtection="1">
      <alignment horizontal="left"/>
      <protection locked="0"/>
    </xf>
    <xf numFmtId="0" fontId="0" fillId="22" borderId="0" xfId="0" applyAlignment="1">
      <alignment horizontal="left"/>
    </xf>
    <xf numFmtId="0" fontId="11" fillId="17" borderId="0" xfId="24" applyFont="1" applyBorder="1" applyAlignment="1">
      <alignment horizontal="left" vertical="center" indent="1"/>
    </xf>
    <xf numFmtId="14" fontId="8" fillId="10" borderId="10" xfId="14" applyNumberFormat="1" applyBorder="1">
      <alignment horizontal="left" vertical="center" wrapText="1" indent="1"/>
    </xf>
    <xf numFmtId="14" fontId="2" fillId="13" borderId="10" xfId="20" applyNumberFormat="1" applyBorder="1" applyAlignment="1">
      <alignment horizontal="right" vertical="center" indent="1"/>
    </xf>
    <xf numFmtId="0" fontId="2" fillId="13" borderId="11" xfId="20" applyBorder="1" applyAlignment="1">
      <alignment horizontal="left" vertical="center" wrapText="1" indent="1"/>
    </xf>
    <xf numFmtId="0" fontId="2" fillId="13" borderId="8" xfId="20" applyBorder="1" applyAlignment="1">
      <alignment horizontal="left" vertical="center" wrapText="1" indent="1"/>
    </xf>
    <xf numFmtId="0" fontId="8" fillId="10" borderId="11" xfId="14" applyBorder="1">
      <alignment horizontal="left" vertical="center" wrapText="1" indent="1"/>
    </xf>
    <xf numFmtId="14" fontId="2" fillId="13" borderId="0" xfId="20" applyNumberFormat="1" applyBorder="1" applyAlignment="1">
      <alignment horizontal="right" vertical="center" indent="1"/>
    </xf>
    <xf numFmtId="0" fontId="0" fillId="23" borderId="0" xfId="0" applyFill="1" applyAlignment="1" applyProtection="1">
      <alignment horizontal="left"/>
      <protection locked="0"/>
    </xf>
    <xf numFmtId="0" fontId="4" fillId="20" borderId="0" xfId="5" applyFont="1" applyFill="1">
      <alignment horizontal="right" vertical="center" indent="1"/>
      <protection locked="0"/>
    </xf>
    <xf numFmtId="0" fontId="7" fillId="22" borderId="0" xfId="0" applyFont="1" applyAlignment="1" applyProtection="1">
      <alignment horizontal="left"/>
      <protection locked="0"/>
    </xf>
    <xf numFmtId="0" fontId="7" fillId="22" borderId="0" xfId="0" applyFont="1" applyProtection="1">
      <alignment vertical="center"/>
      <protection locked="0"/>
    </xf>
    <xf numFmtId="0" fontId="2" fillId="21" borderId="0" xfId="17" applyFont="1" applyFill="1" applyBorder="1">
      <alignment horizontal="left" vertical="center" wrapText="1" indent="1"/>
    </xf>
    <xf numFmtId="0" fontId="2" fillId="22" borderId="0" xfId="0" applyFont="1" applyProtection="1">
      <alignment vertical="center"/>
      <protection locked="0"/>
    </xf>
    <xf numFmtId="0" fontId="2" fillId="23" borderId="0" xfId="0" applyFont="1" applyFill="1" applyProtection="1">
      <alignment vertical="center"/>
      <protection locked="0"/>
    </xf>
    <xf numFmtId="0" fontId="4" fillId="9" borderId="0" xfId="13" applyFont="1" applyBorder="1" applyProtection="1">
      <alignment horizontal="left" vertical="center" indent="1"/>
      <protection locked="0"/>
    </xf>
    <xf numFmtId="0" fontId="4" fillId="10" borderId="0" xfId="14" applyFont="1" applyBorder="1" applyProtection="1">
      <alignment horizontal="left" vertical="center" wrapText="1" indent="1"/>
      <protection locked="0"/>
    </xf>
    <xf numFmtId="0" fontId="18" fillId="22" borderId="0" xfId="19" applyFont="1" applyFill="1" applyProtection="1">
      <alignment vertical="center"/>
      <protection locked="0"/>
    </xf>
    <xf numFmtId="0" fontId="2" fillId="24" borderId="0" xfId="17" applyFont="1" applyFill="1" applyBorder="1">
      <alignment horizontal="left" vertical="center" wrapText="1" indent="1"/>
    </xf>
    <xf numFmtId="0" fontId="0" fillId="22" borderId="0" xfId="0" applyAlignment="1" applyProtection="1">
      <protection locked="0"/>
    </xf>
    <xf numFmtId="0" fontId="0" fillId="22" borderId="0" xfId="0" applyAlignment="1"/>
    <xf numFmtId="0" fontId="4" fillId="22" borderId="12" xfId="18" applyFill="1" applyBorder="1" applyAlignment="1">
      <alignment horizontal="left"/>
    </xf>
    <xf numFmtId="0" fontId="7" fillId="22" borderId="12" xfId="2" applyFont="1" applyFill="1" applyBorder="1" applyAlignment="1">
      <alignment horizontal="left"/>
    </xf>
    <xf numFmtId="0" fontId="4" fillId="20" borderId="0" xfId="5" applyFont="1" applyFill="1" applyAlignment="1">
      <alignment horizontal="right" vertical="center"/>
      <protection locked="0"/>
    </xf>
    <xf numFmtId="0" fontId="0" fillId="22" borderId="0" xfId="0" applyAlignment="1">
      <alignment horizontal="center" vertical="center"/>
    </xf>
    <xf numFmtId="0" fontId="11" fillId="17" borderId="14" xfId="24" applyFont="1" applyBorder="1" applyAlignment="1">
      <alignment horizontal="left" vertical="center" wrapText="1" indent="1"/>
    </xf>
    <xf numFmtId="0" fontId="0" fillId="23" borderId="6" xfId="0" applyFill="1" applyBorder="1">
      <alignment vertical="center"/>
    </xf>
    <xf numFmtId="0" fontId="4" fillId="8" borderId="14" xfId="12" applyFont="1" applyBorder="1">
      <alignment horizontal="left" vertical="center" wrapText="1" indent="1"/>
    </xf>
    <xf numFmtId="0" fontId="4" fillId="10" borderId="14" xfId="14" applyFont="1" applyBorder="1">
      <alignment horizontal="left" vertical="center" wrapText="1" indent="1"/>
    </xf>
    <xf numFmtId="0" fontId="4" fillId="5" borderId="15" xfId="9" applyFont="1" applyBorder="1">
      <alignment horizontal="left" vertical="center" wrapText="1" indent="1"/>
    </xf>
    <xf numFmtId="0" fontId="0" fillId="23" borderId="17" xfId="0" applyFill="1" applyBorder="1">
      <alignment vertical="center"/>
    </xf>
    <xf numFmtId="0" fontId="21" fillId="22" borderId="8" xfId="17" applyFont="1" applyFill="1" applyBorder="1">
      <alignment horizontal="left" vertical="center" wrapText="1" indent="1"/>
    </xf>
    <xf numFmtId="44" fontId="21" fillId="22" borderId="9" xfId="6" applyFont="1" applyFill="1" applyBorder="1" applyAlignment="1">
      <alignment vertical="center"/>
    </xf>
    <xf numFmtId="0" fontId="21" fillId="22" borderId="0" xfId="17" applyFont="1" applyFill="1" applyBorder="1">
      <alignment horizontal="left" vertical="center" wrapText="1" indent="1"/>
    </xf>
    <xf numFmtId="44" fontId="21" fillId="22" borderId="0" xfId="6" applyFont="1" applyFill="1" applyBorder="1" applyAlignment="1">
      <alignment vertical="center"/>
    </xf>
    <xf numFmtId="0" fontId="21" fillId="0" borderId="0" xfId="17" applyFont="1" applyFill="1" applyBorder="1">
      <alignment horizontal="left" vertical="center" wrapText="1" indent="1"/>
    </xf>
    <xf numFmtId="44" fontId="21" fillId="0" borderId="0" xfId="6" applyFont="1" applyFill="1" applyBorder="1" applyAlignment="1">
      <alignment vertical="center"/>
    </xf>
    <xf numFmtId="0" fontId="1" fillId="21" borderId="0" xfId="17" applyFont="1" applyFill="1" applyBorder="1">
      <alignment horizontal="left" vertical="center" wrapText="1" indent="1"/>
    </xf>
    <xf numFmtId="0" fontId="20" fillId="19" borderId="18" xfId="0" applyFont="1" applyFill="1" applyBorder="1" applyAlignment="1">
      <alignment horizontal="left" vertical="center"/>
    </xf>
    <xf numFmtId="0" fontId="16" fillId="22" borderId="0" xfId="19" applyFont="1" applyFill="1" applyAlignment="1">
      <alignment vertical="top"/>
    </xf>
    <xf numFmtId="0" fontId="16" fillId="22" borderId="0" xfId="0" applyFont="1" applyAlignment="1">
      <alignment vertical="top"/>
    </xf>
    <xf numFmtId="0" fontId="0" fillId="23" borderId="0" xfId="0" applyFill="1" applyAlignment="1" applyProtection="1">
      <alignment horizontal="left" vertical="top"/>
      <protection locked="0"/>
    </xf>
    <xf numFmtId="0" fontId="0" fillId="22" borderId="0" xfId="0" applyAlignment="1">
      <alignment vertical="top"/>
    </xf>
    <xf numFmtId="0" fontId="4" fillId="22" borderId="0" xfId="18" applyFill="1" applyAlignment="1">
      <alignment horizontal="left" vertical="center"/>
    </xf>
    <xf numFmtId="0" fontId="22" fillId="25" borderId="0" xfId="0" applyFont="1" applyFill="1" applyAlignment="1">
      <alignment horizontal="center" vertical="center" wrapText="1"/>
    </xf>
    <xf numFmtId="0" fontId="23" fillId="22" borderId="0" xfId="0" applyFont="1" applyAlignment="1">
      <alignment vertical="center" wrapText="1"/>
    </xf>
    <xf numFmtId="0" fontId="24" fillId="22" borderId="0" xfId="0" applyFont="1" applyAlignment="1">
      <alignment vertical="center" wrapText="1"/>
    </xf>
    <xf numFmtId="0" fontId="25" fillId="22" borderId="0" xfId="0" applyFont="1" applyAlignment="1" applyProtection="1">
      <alignment vertical="center" wrapText="1"/>
      <protection locked="0"/>
    </xf>
    <xf numFmtId="0" fontId="25" fillId="23" borderId="0" xfId="0" applyFont="1" applyFill="1" applyAlignment="1" applyProtection="1">
      <alignment vertical="center" wrapText="1"/>
      <protection locked="0"/>
    </xf>
    <xf numFmtId="0" fontId="25" fillId="22" borderId="0" xfId="0" applyFont="1" applyAlignment="1">
      <alignment vertical="center" wrapText="1"/>
    </xf>
    <xf numFmtId="0" fontId="14" fillId="18" borderId="0" xfId="0" applyFont="1" applyFill="1" applyAlignment="1" applyProtection="1">
      <alignment vertical="center" wrapText="1"/>
      <protection locked="0"/>
    </xf>
    <xf numFmtId="0" fontId="26" fillId="18" borderId="0" xfId="0" applyFont="1" applyFill="1" applyAlignment="1" applyProtection="1">
      <alignment vertical="center" wrapText="1"/>
      <protection locked="0"/>
    </xf>
    <xf numFmtId="166" fontId="26" fillId="22" borderId="0" xfId="0" applyNumberFormat="1" applyFont="1" applyAlignment="1" applyProtection="1">
      <alignment vertical="center" wrapText="1"/>
      <protection locked="0"/>
    </xf>
    <xf numFmtId="166" fontId="26" fillId="20" borderId="0" xfId="0" applyNumberFormat="1" applyFont="1" applyFill="1" applyAlignment="1" applyProtection="1">
      <alignment vertical="center" wrapText="1"/>
      <protection locked="0"/>
    </xf>
    <xf numFmtId="166" fontId="26" fillId="22" borderId="0" xfId="0" applyNumberFormat="1" applyFont="1" applyAlignment="1" applyProtection="1">
      <alignment horizontal="left" wrapText="1"/>
      <protection locked="0"/>
    </xf>
    <xf numFmtId="166" fontId="26" fillId="22" borderId="0" xfId="0" applyNumberFormat="1" applyFont="1" applyAlignment="1">
      <alignment vertical="center" wrapText="1"/>
    </xf>
    <xf numFmtId="166" fontId="26" fillId="22" borderId="0" xfId="0" applyNumberFormat="1" applyFont="1" applyProtection="1">
      <alignment vertical="center"/>
      <protection locked="0"/>
    </xf>
    <xf numFmtId="166" fontId="26" fillId="23" borderId="0" xfId="0" applyNumberFormat="1" applyFont="1" applyFill="1">
      <alignment vertical="center"/>
    </xf>
    <xf numFmtId="166" fontId="26" fillId="23" borderId="0" xfId="0" applyNumberFormat="1" applyFont="1" applyFill="1" applyAlignment="1">
      <alignment horizontal="center" vertical="center"/>
    </xf>
    <xf numFmtId="166" fontId="27" fillId="22" borderId="0" xfId="0" applyNumberFormat="1" applyFont="1" applyAlignment="1">
      <alignment vertical="center" wrapText="1"/>
    </xf>
    <xf numFmtId="0" fontId="23" fillId="22" borderId="0" xfId="0" applyFont="1" applyAlignment="1">
      <alignment vertical="top" wrapText="1"/>
    </xf>
    <xf numFmtId="0" fontId="11" fillId="18" borderId="0" xfId="1" applyFont="1" applyFill="1" applyBorder="1" applyProtection="1">
      <alignment horizontal="left" indent="1"/>
      <protection locked="0"/>
    </xf>
    <xf numFmtId="166" fontId="26" fillId="22" borderId="0" xfId="0" applyNumberFormat="1" applyFont="1" applyAlignment="1">
      <alignment horizontal="center" vertical="center"/>
    </xf>
    <xf numFmtId="42" fontId="0" fillId="22" borderId="0" xfId="0" applyNumberFormat="1">
      <alignment vertical="center"/>
    </xf>
    <xf numFmtId="42" fontId="20" fillId="19" borderId="18" xfId="0" applyNumberFormat="1" applyFont="1" applyFill="1" applyBorder="1" applyAlignment="1">
      <alignment horizontal="right" vertical="center"/>
    </xf>
    <xf numFmtId="0" fontId="8" fillId="26" borderId="22" xfId="0" applyFont="1" applyFill="1" applyBorder="1">
      <alignment vertical="center"/>
    </xf>
    <xf numFmtId="0" fontId="0" fillId="21" borderId="21" xfId="0" applyFill="1" applyBorder="1" applyAlignment="1">
      <alignment horizontal="left" vertical="center"/>
    </xf>
    <xf numFmtId="42" fontId="0" fillId="21" borderId="20" xfId="0" applyNumberFormat="1" applyFill="1" applyBorder="1" applyAlignment="1">
      <alignment horizontal="right" vertical="center"/>
    </xf>
    <xf numFmtId="44" fontId="2" fillId="13" borderId="9" xfId="20" applyNumberFormat="1" applyBorder="1" applyAlignment="1">
      <alignment horizontal="left" vertical="center"/>
    </xf>
    <xf numFmtId="44" fontId="0" fillId="0" borderId="0" xfId="6" applyFont="1" applyFill="1" applyBorder="1" applyAlignment="1">
      <alignment horizontal="left" vertical="center"/>
    </xf>
    <xf numFmtId="44" fontId="2" fillId="13" borderId="0" xfId="20" applyNumberFormat="1" applyBorder="1" applyAlignment="1">
      <alignment horizontal="left" vertical="center"/>
    </xf>
    <xf numFmtId="167" fontId="8" fillId="10" borderId="0" xfId="14" applyNumberFormat="1" applyBorder="1">
      <alignment horizontal="left" vertical="center" wrapText="1" indent="1"/>
    </xf>
    <xf numFmtId="168" fontId="26" fillId="18" borderId="0" xfId="0" applyNumberFormat="1" applyFont="1" applyFill="1" applyProtection="1">
      <alignment vertical="center"/>
      <protection locked="0"/>
    </xf>
    <xf numFmtId="167" fontId="2" fillId="14" borderId="13" xfId="21" applyNumberFormat="1" applyBorder="1" applyAlignment="1">
      <alignment horizontal="right" indent="1"/>
    </xf>
    <xf numFmtId="167" fontId="2" fillId="14" borderId="13" xfId="21" applyNumberFormat="1" applyBorder="1" applyAlignment="1">
      <alignment horizontal="right" vertical="center" indent="1"/>
    </xf>
    <xf numFmtId="167" fontId="2" fillId="16" borderId="13" xfId="23" applyNumberFormat="1" applyBorder="1" applyAlignment="1">
      <alignment horizontal="right" indent="1"/>
    </xf>
    <xf numFmtId="167" fontId="2" fillId="16" borderId="13" xfId="23" applyNumberFormat="1" applyBorder="1" applyAlignment="1">
      <alignment horizontal="right" vertical="center" indent="1"/>
    </xf>
    <xf numFmtId="167" fontId="2" fillId="15" borderId="13" xfId="22" applyNumberFormat="1" applyBorder="1" applyAlignment="1">
      <alignment horizontal="right" vertical="center" wrapText="1" indent="1"/>
    </xf>
    <xf numFmtId="167" fontId="2" fillId="13" borderId="16" xfId="20" applyNumberFormat="1" applyBorder="1" applyAlignment="1">
      <alignment horizontal="right" vertical="center" indent="1"/>
    </xf>
    <xf numFmtId="0" fontId="15" fillId="20" borderId="0" xfId="4" applyBorder="1" applyAlignment="1" applyProtection="1">
      <alignment horizontal="left" vertical="center"/>
      <protection locked="0"/>
    </xf>
    <xf numFmtId="0" fontId="26" fillId="18" borderId="0" xfId="0" applyFont="1" applyFill="1" applyProtection="1">
      <alignment vertical="center"/>
      <protection locked="0"/>
    </xf>
    <xf numFmtId="0" fontId="14" fillId="18" borderId="0" xfId="0" applyFont="1" applyFill="1" applyProtection="1">
      <alignment vertical="center"/>
      <protection locked="0"/>
    </xf>
    <xf numFmtId="0" fontId="4" fillId="9" borderId="0" xfId="13" applyFont="1" applyBorder="1" applyAlignment="1" applyProtection="1">
      <alignment horizontal="right" vertical="center" indent="1"/>
      <protection locked="0"/>
    </xf>
    <xf numFmtId="0" fontId="15" fillId="20" borderId="0" xfId="4" applyBorder="1" applyAlignment="1" applyProtection="1">
      <alignment horizontal="left" vertical="center"/>
    </xf>
    <xf numFmtId="166" fontId="26" fillId="22" borderId="0" xfId="0" applyNumberFormat="1" applyFont="1" applyAlignment="1">
      <alignment horizontal="center" vertical="center"/>
    </xf>
    <xf numFmtId="0" fontId="11" fillId="22" borderId="21" xfId="0" applyFont="1" applyBorder="1" applyAlignment="1">
      <alignment horizontal="center" vertical="center"/>
    </xf>
    <xf numFmtId="0" fontId="11" fillId="22" borderId="0" xfId="0" applyFont="1" applyAlignment="1">
      <alignment horizontal="center" vertical="center"/>
    </xf>
    <xf numFmtId="0" fontId="15" fillId="20" borderId="0" xfId="4" applyBorder="1" applyProtection="1">
      <alignment horizontal="left" vertical="center" indent="1"/>
    </xf>
    <xf numFmtId="0" fontId="4" fillId="26" borderId="18" xfId="0" applyNumberFormat="1" applyFont="1" applyFill="1" applyBorder="1" applyAlignment="1" applyProtection="1">
      <alignment horizontal="left" vertical="center" indent="1"/>
      <protection locked="0"/>
    </xf>
    <xf numFmtId="42" fontId="0" fillId="22" borderId="19" xfId="0" applyNumberFormat="1" applyFill="1" applyBorder="1" applyAlignment="1">
      <alignment horizontal="right" vertical="center"/>
    </xf>
  </cellXfs>
  <cellStyles count="25">
    <cellStyle name="20% - 1. jelölőszín" xfId="8" builtinId="30" customBuiltin="1"/>
    <cellStyle name="20% - 2. jelölőszín" xfId="11" builtinId="34" customBuiltin="1"/>
    <cellStyle name="40% - 1. jelölőszín" xfId="20" builtinId="31"/>
    <cellStyle name="40% - 2. jelölőszín" xfId="21" builtinId="35"/>
    <cellStyle name="40% - 3. jelölőszín" xfId="22" builtinId="39"/>
    <cellStyle name="40% - 4. jelölőszín" xfId="23" builtinId="43"/>
    <cellStyle name="60% - 1. jelölőszín" xfId="9" builtinId="32" customBuiltin="1"/>
    <cellStyle name="60% - 2. jelölőszín" xfId="12" builtinId="36" customBuiltin="1"/>
    <cellStyle name="60% - 3. jelölőszín" xfId="14" builtinId="40" customBuiltin="1"/>
    <cellStyle name="60% - 5. jelölőszín" xfId="24" builtinId="48"/>
    <cellStyle name="Alcím" xfId="5" xr:uid="{00000000-0005-0000-0000-000016000000}"/>
    <cellStyle name="Bevitel" xfId="3" builtinId="20"/>
    <cellStyle name="Cím" xfId="4" builtinId="15" customBuiltin="1"/>
    <cellStyle name="Címsor 1" xfId="1" builtinId="16" customBuiltin="1"/>
    <cellStyle name="Címsor 2" xfId="2" builtinId="17" customBuiltin="1"/>
    <cellStyle name="Címsor 4" xfId="18" builtinId="19" customBuiltin="1"/>
    <cellStyle name="Dátum" xfId="16" xr:uid="{00000000-0005-0000-0000-00000E000000}"/>
    <cellStyle name="Hónap címsora" xfId="15" xr:uid="{00000000-0005-0000-0000-000014000000}"/>
    <cellStyle name="Jelölőszín 1" xfId="7" builtinId="29" customBuiltin="1"/>
    <cellStyle name="Jelölőszín 2" xfId="10" builtinId="33" customBuiltin="1"/>
    <cellStyle name="Jelölőszín 3" xfId="13" builtinId="37" customBuiltin="1"/>
    <cellStyle name="Magyarázó szöveg" xfId="19" builtinId="53" customBuiltin="1"/>
    <cellStyle name="Normál" xfId="0" builtinId="0" customBuiltin="1"/>
    <cellStyle name="Pénznem" xfId="6" builtinId="4" customBuiltin="1"/>
    <cellStyle name="Táblázat adatai" xfId="17" xr:uid="{00000000-0005-0000-0000-000017000000}"/>
  </cellStyles>
  <dxfs count="143">
    <dxf>
      <numFmt numFmtId="32" formatCode="_-* #,##0\ &quot;Ft&quot;_-;\-* #,##0\ &quot;Ft&quot;_-;_-* &quot;-&quot;\ &quot;Ft&quot;_-;_-@_-"/>
    </dxf>
    <dxf>
      <numFmt numFmtId="169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"/>
        </left>
        <right/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"/>
        </left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"/>
        </left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"/>
        </left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"/>
        </left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"/>
        </left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"/>
        </left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"/>
        </left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"/>
        </left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"/>
        </left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/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/>
        <right style="medium">
          <color theme="4" tint="0.3999450666829432"/>
        </right>
        <top style="medium">
          <color theme="4" tint="0.3999450666829432"/>
        </top>
        <bottom style="medium">
          <color theme="4" tint="0.399945066682943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</dxf>
    <dxf>
      <font>
        <b/>
      </font>
    </dxf>
    <dxf>
      <fill>
        <patternFill>
          <bgColor rgb="FFF7F7F7"/>
        </patternFill>
      </fill>
    </dxf>
    <dxf>
      <fill>
        <patternFill>
          <bgColor theme="4" tint="0.5999938962981048"/>
        </patternFill>
      </fill>
    </dxf>
    <dxf>
      <fill>
        <patternFill>
          <bgColor theme="4" tint="0.5999938962981048"/>
        </patternFill>
      </fill>
    </dxf>
    <dxf>
      <font>
        <color theme="3"/>
      </font>
    </dxf>
    <dxf>
      <font>
        <color theme="3"/>
      </font>
    </dxf>
    <dxf>
      <fill>
        <patternFill>
          <bgColor rgb="FFECBC1A"/>
        </patternFill>
      </fill>
    </dxf>
    <dxf>
      <fill>
        <patternFill>
          <bgColor rgb="FFECBC1A"/>
        </patternFill>
      </fill>
    </dxf>
    <dxf>
      <numFmt numFmtId="32" formatCode="_-* #,##0\ &quot;Ft&quot;_-;\-* #,##0\ &quot;Ft&quot;_-;_-* &quot;-&quot;\ &quot;Ft&quot;_-;_-@_-"/>
    </dxf>
    <dxf>
      <border>
        <top style="medium">
          <color rgb="FFF7F7F7"/>
        </top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font>
        <color theme="2"/>
      </font>
    </dxf>
    <dxf>
      <font>
        <color theme="2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alignment relativeIndent="-1"/>
    </dxf>
    <dxf>
      <alignment relativeIndent="1"/>
    </dxf>
    <dxf>
      <alignment relativeIndent="-1"/>
    </dxf>
    <dxf>
      <alignment relativeIndent="1"/>
    </dxf>
    <dxf>
      <alignment horizontal="right"/>
    </dxf>
    <dxf>
      <alignment horizontal="left"/>
    </dxf>
    <dxf>
      <alignment horizontal="right"/>
    </dxf>
    <dxf>
      <font>
        <b/>
      </font>
    </dxf>
    <dxf>
      <font>
        <b/>
      </font>
    </dxf>
    <dxf>
      <border>
        <bottom style="medium">
          <color theme="4" tint="0.3999755851924192"/>
        </bottom>
      </border>
    </dxf>
    <dxf>
      <border>
        <bottom style="medium">
          <color theme="4" tint="0.3999755851924192"/>
        </bottom>
      </border>
    </dxf>
    <dxf>
      <border>
        <bottom style="medium">
          <color theme="4"/>
        </bottom>
      </border>
    </dxf>
    <dxf>
      <border>
        <bottom style="medium">
          <color theme="4"/>
        </bottom>
      </border>
    </dxf>
    <dxf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/>
      </border>
    </dxf>
    <dxf>
      <border>
        <bottom/>
      </border>
    </dxf>
    <dxf>
      <alignment horizontal="left" indent="1"/>
    </dxf>
    <dxf>
      <alignment horizontal="left" indent="1"/>
    </dxf>
    <dxf>
      <alignment vertical="top"/>
    </dxf>
    <dxf>
      <alignment vertical="top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</font>
    </dxf>
    <dxf>
      <font>
        <b/>
      </font>
    </dxf>
    <dxf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>
          <bgColor theme="4" tint="0.5999938962981048"/>
        </patternFill>
      </fill>
    </dxf>
    <dxf>
      <fill>
        <patternFill>
          <bgColor theme="4" tint="0.5999938962981048"/>
        </patternFill>
      </fill>
    </dxf>
    <dxf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5"/>
          <bgColor theme="6" tint="0.399975585192419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5"/>
          <bgColor theme="6" tint="0.3999755851924192"/>
        </patternFill>
      </fill>
      <alignment horizontal="left" vertical="center" textRotation="0" wrapText="1" indent="1" justifyLastLine="0" shrinkToFit="0" readingOrder="0"/>
    </dxf>
    <dxf>
      <numFmt numFmtId="164" formatCode="_(&quot;$&quot;* #,##0.00_);_(&quot;$&quot;* \(#,##0.00\);_(&quot;$&quot;* &quot;-&quot;??_);_(@_)"/>
    </dxf>
    <dxf>
      <numFmt numFmtId="34" formatCode="_-* #,##0.00\ &quot;Ft&quot;_-;\-* #,##0.00\ &quot;Ft&quot;_-;_-* &quot;-&quot;??\ &quot;Ft&quot;_-;_-@_-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b/>
      </font>
    </dxf>
    <dxf>
      <numFmt numFmtId="34" formatCode="_-* #,##0.00\ &quot;Ft&quot;_-;\-* #,##0.00\ &quot;Ft&quot;_-;_-* &quot;-&quot;??\ &quot;Ft&quot;_-;_-@_-"/>
      <alignment horizontal="left" vertical="center" textRotation="0" wrapText="0" indent="0" justifyLastLine="0" shrinkToFit="0" readingOrder="0"/>
    </dxf>
    <dxf>
      <numFmt numFmtId="34" formatCode="_-* #,##0.00\ &quot;Ft&quot;_-;\-* #,##0.00\ &quot;Ft&quot;_-;_-* &quot;-&quot;??\ &quot;Ft&quot;_-;_-@_-"/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8"/>
        <name val="Franklin Gothic Book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8"/>
        <name val="Franklin Gothic Book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8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  <protection locked="1" hidden="0"/>
    </dxf>
    <dxf>
      <numFmt numFmtId="19" formatCode="yyyy/mm/dd"/>
    </dxf>
    <dxf>
      <fill>
        <patternFill patternType="solid">
          <fgColor indexed="64"/>
          <bgColor rgb="FFF5F5F5"/>
        </patternFill>
      </fill>
      <border diagonalUp="0" diagonalDown="0" outline="0">
        <left style="medium">
          <color rgb="FFF5F5F5"/>
        </left>
        <right/>
        <top style="medium">
          <color rgb="FFF5F5F5"/>
        </top>
        <bottom/>
      </border>
    </dxf>
    <dxf>
      <fill>
        <patternFill patternType="solid">
          <fgColor indexed="64"/>
          <bgColor rgb="FFF5F5F5"/>
        </patternFill>
      </fill>
      <border diagonalUp="0" diagonalDown="0">
        <left style="medium">
          <color rgb="FFF5F5F5"/>
        </left>
        <right/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bottom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vertical="bottom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bottom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Ft&quot;"/>
      <alignment horizontal="right" vertical="bottom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8"/>
        <name val="Franklin Gothic Book"/>
        <family val="2"/>
        <scheme val="minor"/>
      </font>
      <border diagonalUp="0" diagonalDown="0" outline="0">
        <left/>
        <right style="medium">
          <color rgb="FFF5F5F5"/>
        </right>
        <top style="medium">
          <color rgb="FFF5F5F5"/>
        </top>
        <bottom/>
      </border>
    </dxf>
    <dxf>
      <font>
        <b/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border diagonalUp="0" diagonalDown="0">
        <left/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border>
        <top style="medium">
          <color rgb="FFF5F5F5"/>
        </top>
      </border>
    </dxf>
    <dxf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</border>
    </dxf>
    <dxf>
      <alignment horizontal="center" vertical="center" textRotation="0" wrapText="0" indent="0" justifyLastLine="0" shrinkToFit="0" readingOrder="0"/>
    </dxf>
    <dxf>
      <font>
        <color theme="4"/>
      </font>
    </dxf>
    <dxf>
      <font>
        <b/>
        <i val="0"/>
        <sz val="11"/>
        <color theme="1" tint="0.3499862666707358"/>
        <name val="Franklin Gothic Book"/>
        <scheme val="minor"/>
      </font>
      <border>
        <vertical/>
        <horizontal/>
      </border>
    </dxf>
    <dxf>
      <font>
        <color theme="1" tint="0.3499862666707358"/>
      </font>
      <border>
        <left style="thin">
          <color theme="0" tint="-0.249946592608417"/>
        </left>
        <right style="thin">
          <color theme="0" tint="-0.249946592608417"/>
        </right>
        <top style="thin">
          <color theme="0" tint="-0.249946592608417"/>
        </top>
        <bottom style="thin">
          <color theme="0" tint="-0.249946592608417"/>
        </bottom>
        <vertical/>
        <horizontal/>
      </border>
    </dxf>
    <dxf>
      <font>
        <b val="0"/>
        <i val="0"/>
        <color theme="3" tint="0.249946592608417"/>
      </font>
      <fill>
        <patternFill>
          <bgColor theme="4" tint="0.799981688894314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4" tint="0.399945066682943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 tint="0.249946592608417"/>
      </font>
      <fill>
        <patternFill patternType="none">
          <fgColor auto="1"/>
          <bgColor auto="1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sz val="11"/>
        <color theme="1" tint="0.3499862666707358"/>
      </font>
      <fill>
        <patternFill>
          <bgColor theme="0"/>
        </patternFill>
      </fill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/>
        <horizontal/>
      </border>
    </dxf>
    <dxf>
      <font>
        <b/>
        <i val="0"/>
        <sz val="8"/>
        <color theme="1" tint="0.3499862666707358"/>
        <name val="Franklin Gothic Book"/>
        <scheme val="minor"/>
      </font>
      <fill>
        <patternFill>
          <bgColor theme="2"/>
        </patternFill>
      </fill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  <vertical/>
        <horizontal/>
      </border>
    </dxf>
    <dxf>
      <font>
        <b val="0"/>
        <i val="0"/>
        <color theme="1" tint="0.3499862666707358"/>
      </font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color theme="1" tint="0.3499862666707358"/>
      </font>
      <fill>
        <patternFill patternType="none"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8"/>
      </font>
      <fill>
        <patternFill patternType="solid">
          <fgColor theme="4" tint="0.7999511703848384"/>
          <bgColor theme="5" tint="0.799981688894314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8"/>
      </font>
      <fill>
        <patternFill patternType="solid">
          <fgColor theme="4" tint="0.3999145481734672"/>
          <bgColor theme="4" tint="0.399945066682943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8"/>
      </font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theme="0" tint="-0.1499984740745262"/>
          <bgColor theme="0" tint="-0.149998474074526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theme="4" tint="0.3998840296639912"/>
          <bgColor theme="4" tint="0.799981688894314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color theme="0"/>
      </font>
    </dxf>
    <dxf>
      <fill>
        <patternFill>
          <bgColor theme="4" tint="0.799981688894314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color theme="3"/>
      </font>
      <fill>
        <patternFill>
          <bgColor theme="4" tint="0.399945066682943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 patternType="solid">
          <fgColor auto="1"/>
          <bgColor theme="4" tint="0.3999450666829432"/>
        </patternFill>
      </fill>
      <border>
        <left/>
        <right style="thick">
          <color theme="0"/>
        </right>
        <top/>
        <bottom style="thick">
          <color theme="1" tint="0.499984740745262"/>
        </bottom>
        <vertical/>
        <horizontal style="thin">
          <color theme="4" tint="-0.249977111117893"/>
        </horizontal>
      </border>
    </dxf>
    <dxf>
      <font>
        <b val="0"/>
        <i val="0"/>
        <strike val="0"/>
        <color theme="1" tint="0.3499862666707358"/>
      </font>
      <fill>
        <patternFill patternType="none"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8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5" tint="0.399945066682943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8"/>
      </font>
      <fill>
        <patternFill patternType="solid">
          <fgColor auto="1"/>
          <bgColor theme="5" tint="0.799981688894314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8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6" tint="0.399945066682943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8"/>
      </font>
      <fill>
        <patternFill patternType="solid">
          <fgColor auto="1"/>
          <bgColor theme="6" tint="0.7999816888943144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6" defaultTableStyle="TableStyleMedium2" defaultPivotStyle="PivotStyleLight16">
    <tableStyle name="Adatlisták" pivot="0" count="3" xr9:uid="{E439C2F6-A537-458B-A86D-F2077304FF50}">
      <tableStyleElement type="wholeTable" dxfId="142"/>
      <tableStyleElement type="headerRow" dxfId="141"/>
      <tableStyleElement type="firstRowStripe" dxfId="140"/>
    </tableStyle>
    <tableStyle name="Bevétel" pivot="0" count="3" xr9:uid="{E25B1AE7-1C30-4D16-B62F-8FFAB2EEEC97}">
      <tableStyleElement type="wholeTable" dxfId="139"/>
      <tableStyleElement type="headerRow" dxfId="138"/>
      <tableStyleElement type="firstRowStripe" dxfId="137"/>
    </tableStyle>
    <tableStyle name="Fél költségvetési kimutatás" table="0" count="12" xr9:uid="{AADD497D-5511-40EB-83D9-AD5B3C7F401D}">
      <tableStyleElement type="wholeTable" dxfId="136"/>
      <tableStyleElement type="headerRow" dxfId="135"/>
      <tableStyleElement type="totalRow" dxfId="134"/>
      <tableStyleElement type="firstRowStripe" dxfId="133"/>
      <tableStyleElement type="firstHeaderCell" dxfId="132"/>
      <tableStyleElement type="firstSubtotalRow" dxfId="131"/>
      <tableStyleElement type="secondSubtotalRow" dxfId="130"/>
      <tableStyleElement type="firstColumnSubheading" dxfId="129"/>
      <tableStyleElement type="firstRowSubheading" dxfId="128"/>
      <tableStyleElement type="secondRowSubheading" dxfId="127"/>
      <tableStyleElement type="pageFieldLabels" dxfId="126"/>
      <tableStyleElement type="pageFieldValues" dxfId="125"/>
    </tableStyle>
    <tableStyle name="Home Budget Slicers" pivot="0" table="0" count="10" xr9:uid="{35DE8099-E49D-4755-A3E0-2A8702AD581A}">
      <tableStyleElement type="wholeTable" dxfId="124"/>
      <tableStyleElement type="headerRow" dxfId="123"/>
    </tableStyle>
    <tableStyle name="Kiadások" pivot="0" count="3" xr9:uid="{D2AEF3B2-C2C7-44CC-9F16-D8B633DB7E8A}">
      <tableStyleElement type="wholeTable" dxfId="122"/>
      <tableStyleElement type="headerRow" dxfId="121"/>
      <tableStyleElement type="firstRowStripe" dxfId="120"/>
    </tableStyle>
    <tableStyle name="Semi Monthly Budget Timeline" pivot="0" table="0" count="9" xr9:uid="{880E8DEF-85D4-4F5D-9B1E-4DD7E94AB6F9}">
      <tableStyleElement type="wholeTable" dxfId="119"/>
      <tableStyleElement type="headerRow" dxfId="118"/>
    </tableStyle>
  </tableStyles>
  <colors>
    <mruColors>
      <color rgb="FFF7F7F7"/>
      <color rgb="FFECBC1A"/>
      <color rgb="FFF5F5F5"/>
      <color rgb="FFFEFCF4"/>
      <color rgb="FFE7E98F"/>
    </mruColors>
  </colors>
  <extLst>
    <ext xmlns:x14="http://schemas.microsoft.com/office/spreadsheetml/2009/9/main" uri="{46F421CA-312F-682f-3DD2-61675219B42D}">
      <x14:dxfs count="8">
        <dxf>
          <font>
            <b/>
            <i val="0"/>
            <sz val="8"/>
            <color theme="0" tint="-0.249946592608417"/>
            <name val="Franklin Gothic Book"/>
            <scheme val="minor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0" tint="-0.249946592608417"/>
          </font>
          <fill>
            <patternFill>
              <bgColor theme="0" tint="-0.14996795556505021"/>
            </patternFill>
          </fill>
        </dxf>
        <dxf>
          <font>
            <b/>
            <i val="0"/>
            <sz val="8"/>
            <color theme="3"/>
            <name val="Franklin Gothic Book"/>
            <scheme val="minor"/>
          </font>
          <fill>
            <patternFill patternType="solid">
              <fgColor auto="1"/>
              <bgColor theme="4" tint="0.7999816888943144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3"/>
          </font>
          <fill>
            <patternFill>
              <bgColor theme="4" tint="0.7999816888943144"/>
            </patternFill>
          </fill>
        </dxf>
        <dxf>
          <font>
            <b/>
            <i val="0"/>
            <sz val="8"/>
            <color theme="0" tint="-0.249946592608417"/>
            <name val="Franklin Gothic Book"/>
            <scheme val="minor"/>
          </font>
          <fill>
            <patternFill patternType="solid">
              <fgColor theme="4" tint="0.7998901333658864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8"/>
            <color theme="1" tint="0.3499862666707358"/>
            <name val="Franklin Gothic Book"/>
            <scheme val="minor"/>
          </font>
          <fill>
            <patternFill patternType="solid">
              <fgColor auto="1"/>
              <bgColor theme="4" tint="0.799981688894314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theme="0" tint="-0.249946592608417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b/>
            <i val="0"/>
            <sz val="8"/>
            <color theme="1" tint="0.3499862666707358"/>
            <name val="Franklin Gothic Book"/>
            <scheme val="minor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Home Budget Slicer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4" tint="0.3999755851924192"/>
              <bgColor theme="4" tint="0.3999755851924192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"/>
              </stop>
              <stop position="1">
                <color theme="0" tint="-0.1499984740745262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 tint="0.5999938962981048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ont>
            <sz val="9"/>
            <color theme="1" tint="0.3499862666707358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8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9"/>
            <color theme="1" tint="0.3499862666707358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1" tint="0.3499862666707358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Semi Monthly Budget Timeline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&#65279;<?xml version="1.0" encoding="utf-8"?><Relationships xmlns="http://schemas.openxmlformats.org/package/2006/relationships"><Relationship Type="http://schemas.microsoft.com/office/2007/relationships/slicerCache" Target="/xl/slicerCaches/slicerCache1.xml" Id="rId8" /><Relationship Type="http://schemas.openxmlformats.org/officeDocument/2006/relationships/sharedStrings" Target="/xl/sharedStrings.xml" Id="rId13" /><Relationship Type="http://schemas.openxmlformats.org/officeDocument/2006/relationships/worksheet" Target="/xl/worksheets/sheet31.xml" Id="rId3" /><Relationship Type="http://schemas.openxmlformats.org/officeDocument/2006/relationships/pivotCacheDefinition" Target="/xl/pivotCache/pivotCacheDefinition11.xml" Id="rId7" /><Relationship Type="http://schemas.openxmlformats.org/officeDocument/2006/relationships/styles" Target="/xl/styles.xml" Id="rId12" /><Relationship Type="http://schemas.openxmlformats.org/officeDocument/2006/relationships/customXml" Target="/customXml/item3.xml" Id="rId17" /><Relationship Type="http://schemas.openxmlformats.org/officeDocument/2006/relationships/worksheet" Target="/xl/worksheets/sheet22.xml" Id="rId2" /><Relationship Type="http://schemas.openxmlformats.org/officeDocument/2006/relationships/customXml" Target="/customXml/item22.xml" Id="rId16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theme" Target="/xl/theme/theme11.xml" Id="rId11" /><Relationship Type="http://schemas.openxmlformats.org/officeDocument/2006/relationships/worksheet" Target="/xl/worksheets/sheet55.xml" Id="rId5" /><Relationship Type="http://schemas.openxmlformats.org/officeDocument/2006/relationships/customXml" Target="/customXml/item13.xml" Id="rId15" /><Relationship Type="http://schemas.microsoft.com/office/2011/relationships/timelineCache" Target="/xl/timelineCaches/timelineCache1.xml" Id="rId10" /><Relationship Type="http://schemas.openxmlformats.org/officeDocument/2006/relationships/worksheet" Target="/xl/worksheets/sheet46.xml" Id="rId4" /><Relationship Type="http://schemas.microsoft.com/office/2007/relationships/slicerCache" Target="/xl/slicerCaches/slicerCache22.xml" Id="rId9" /><Relationship Type="http://schemas.openxmlformats.org/officeDocument/2006/relationships/calcChain" Target="/xl/calcChain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_rels/chart33.xml.rels>&#65279;<?xml version="1.0" encoding="utf-8"?><Relationships xmlns="http://schemas.openxmlformats.org/package/2006/relationships"><Relationship Type="http://schemas.microsoft.com/office/2011/relationships/chartColorStyle" Target="/xl/charts/colors33.xml" Id="rId2" /><Relationship Type="http://schemas.microsoft.com/office/2011/relationships/chartStyle" Target="/xl/charts/style33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41919618460902E-2"/>
          <c:y val="0"/>
          <c:w val="0.90931616076307797"/>
          <c:h val="0.802350018010690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Irányítópult!$B$3</c:f>
              <c:strCache>
                <c:ptCount val="1"/>
                <c:pt idx="0">
                  <c:v>HAVI ÖSSZESÍTÉS</c:v>
                </c:pt>
              </c:strCache>
            </c:strRef>
          </c:tx>
          <c:spPr>
            <a:solidFill>
              <a:schemeClr val="dk1">
                <a:tint val="885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13-4EC3-9B00-29EEAEB2F42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13-4EC3-9B00-29EEAEB2F423}"/>
              </c:ext>
            </c:extLst>
          </c:dPt>
          <c:dLbls>
            <c:dLbl>
              <c:idx val="0"/>
              <c:tx>
                <c:strRef>
                  <c:f>Irányítópult!$D$4</c:f>
                  <c:strCache>
                    <c:ptCount val="1"/>
                    <c:pt idx="0">
                      <c:v>0 Ft</c:v>
                    </c:pt>
                  </c:strCache>
                </c:strRef>
              </c:tx>
              <c:numFmt formatCode="#,##0\ &quot;Ft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{5155BF5A-6A31-4DAE-8DD8-B339256BF823}</c15:txfldGUID>
                      <c15:f>Irányítópult!$D$4</c15:f>
                      <c15:dlblFieldTableCache>
                        <c:ptCount val="1"/>
                        <c:pt idx="0">
                          <c:v>0 Ft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A13-4EC3-9B00-29EEAEB2F423}"/>
                </c:ext>
              </c:extLst>
            </c:dLbl>
            <c:dLbl>
              <c:idx val="1"/>
              <c:tx>
                <c:strRef>
                  <c:f>Irányítópult!$D$5</c:f>
                  <c:strCache>
                    <c:ptCount val="1"/>
                    <c:pt idx="0">
                      <c:v>0 Ft</c:v>
                    </c:pt>
                  </c:strCache>
                </c:strRef>
              </c:tx>
              <c:numFmt formatCode="#,##0\ &quot;Ft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{15B5F6FE-9CCE-4696-9B7F-9B03C9B004BA}</c15:txfldGUID>
                      <c15:f>Irányítópult!$D$5</c15:f>
                      <c15:dlblFieldTableCache>
                        <c:ptCount val="1"/>
                        <c:pt idx="0">
                          <c:v>0 Ft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A13-4EC3-9B00-29EEAEB2F4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Irányítópult!$B$4:$B$5</c:f>
              <c:strCache>
                <c:ptCount val="2"/>
                <c:pt idx="0">
                  <c:v>BEVÉTELEK</c:v>
                </c:pt>
                <c:pt idx="1">
                  <c:v>KÖLTSÉGEK</c:v>
                </c:pt>
              </c:strCache>
            </c:strRef>
          </c:cat>
          <c:val>
            <c:numRef>
              <c:f>Irányítópult!$D$4:$D$5</c:f>
              <c:numCache>
                <c:formatCode>#\ ##0\ "Ft"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13-4EC3-9B00-29EEAEB2F423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-1860767168"/>
        <c:axId val="-1860764416"/>
      </c:barChart>
      <c:catAx>
        <c:axId val="-186076716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860764416"/>
        <c:crosses val="autoZero"/>
        <c:auto val="1"/>
        <c:lblAlgn val="ctr"/>
        <c:lblOffset val="100"/>
        <c:noMultiLvlLbl val="0"/>
      </c:catAx>
      <c:valAx>
        <c:axId val="-1860764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\ &quot;Ft&quot;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86076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3988456500738E-2"/>
          <c:y val="8.7619215119552705E-3"/>
          <c:w val="0.88491656019730502"/>
          <c:h val="0.8619004697043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Irányítópult!$I$3</c:f>
              <c:strCache>
                <c:ptCount val="1"/>
                <c:pt idx="0">
                  <c:v>ÉVES ÖSSZESÍTÉS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47-40B9-8668-D8C6190539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47-40B9-8668-D8C6190539C6}"/>
              </c:ext>
            </c:extLst>
          </c:dPt>
          <c:dLbls>
            <c:dLbl>
              <c:idx val="0"/>
              <c:tx>
                <c:strRef>
                  <c:f>Irányítópult!$L$4</c:f>
                  <c:strCache>
                    <c:ptCount val="1"/>
                    <c:pt idx="0">
                      <c:v>10 742 Ft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{0828B0D4-420E-4E55-A3F1-C656D0B30D4B}</c15:txfldGUID>
                      <c15:f>Irányítópult!$L$4</c15:f>
                      <c15:dlblFieldTableCache>
                        <c:ptCount val="1"/>
                        <c:pt idx="0">
                          <c:v>10 742 Ft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547-40B9-8668-D8C6190539C6}"/>
                </c:ext>
              </c:extLst>
            </c:dLbl>
            <c:dLbl>
              <c:idx val="1"/>
              <c:tx>
                <c:strRef>
                  <c:f>Irányítópult!$L$5</c:f>
                  <c:strCache>
                    <c:ptCount val="1"/>
                    <c:pt idx="0">
                      <c:v>13 200 Ft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{4F79564C-93BA-4FD0-BBCD-C52B51C24A00}</c15:txfldGUID>
                      <c15:f>Irányítópult!$L$5</c15:f>
                      <c15:dlblFieldTableCache>
                        <c:ptCount val="1"/>
                        <c:pt idx="0">
                          <c:v>13 200 Ft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547-40B9-8668-D8C6190539C6}"/>
                </c:ext>
              </c:extLst>
            </c:dLbl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Irányítópult!$I$4:$J$5</c:f>
              <c:strCache>
                <c:ptCount val="2"/>
                <c:pt idx="0">
                  <c:v>BEVÉTELEK</c:v>
                </c:pt>
                <c:pt idx="1">
                  <c:v>KÖLTSÉGEK</c:v>
                </c:pt>
              </c:strCache>
            </c:strRef>
          </c:cat>
          <c:val>
            <c:numRef>
              <c:f>Irányítópult!$L$4:$L$5</c:f>
              <c:numCache>
                <c:formatCode>#\ ##0\ "Ft"</c:formatCode>
                <c:ptCount val="2"/>
                <c:pt idx="0">
                  <c:v>10742</c:v>
                </c:pt>
                <c:pt idx="1">
                  <c:v>13200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47-40B9-8668-D8C6190539C6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-1860741872"/>
        <c:axId val="-1860739120"/>
      </c:barChart>
      <c:catAx>
        <c:axId val="-186074187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860739120"/>
        <c:crosses val="autoZero"/>
        <c:auto val="1"/>
        <c:lblAlgn val="ctr"/>
        <c:lblOffset val="100"/>
        <c:noMultiLvlLbl val="0"/>
      </c:catAx>
      <c:valAx>
        <c:axId val="-18607391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\ &quot;Ft&quot;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186074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[Office_65244214_TF03428919_Win32.xltx]Kategória kimutatás!KategóriaVégösszegek</c:name>
    <c:fmtId val="2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01993131563412"/>
              <c:y val="-0.15701099299208399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9.4295536728437296E-2"/>
              <c:y val="-0.146425982228573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0.128934713485823"/>
              <c:y val="-0.132312634543891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0.203986263126824"/>
              <c:y val="-0.109378444556283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0.138234256600233"/>
              <c:y val="-7.05667384234085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2.8865980631154298E-2"/>
              <c:y val="-0.15524682453149899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9821306700059299"/>
              <c:y val="-8.4680086108090205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1"/>
          <c:showCatName val="1"/>
          <c:showSerName val="0"/>
          <c:showPercent val="0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23"/>
        <c:dLbl>
          <c:idx val="0"/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-0.16753559223738601"/>
              <c:y val="-5.1160885356971102E-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-0.198957482871196"/>
              <c:y val="-8.7326338798968006E-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8.5725494683922404E-2"/>
                  <c:h val="7.01625076974004E-2"/>
                </c:manualLayout>
              </c15:layout>
            </c:ext>
          </c:extLst>
        </c:dLbl>
      </c:pivotFmt>
      <c:pivotFmt>
        <c:idx val="26"/>
        <c:dLbl>
          <c:idx val="0"/>
          <c:layout>
            <c:manualLayout>
              <c:x val="-0.114458165821653"/>
              <c:y val="-0.13319471877418301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7.6676869893673602E-2"/>
                  <c:h val="6.6634170776229906E-2"/>
                </c:manualLayout>
              </c15:layout>
            </c:ext>
          </c:extLst>
        </c:dLbl>
      </c:pivotFmt>
      <c:pivotFmt>
        <c:idx val="27"/>
        <c:dLbl>
          <c:idx val="0"/>
          <c:layout>
            <c:manualLayout>
              <c:x val="-7.0672156077799406E-2"/>
              <c:y val="-0.108496360325991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40025469557926"/>
                  <c:h val="6.6634170776229906E-2"/>
                </c:manualLayout>
              </c15:layout>
            </c:ext>
          </c:extLst>
        </c:dLbl>
      </c:pivotFmt>
      <c:pivotFmt>
        <c:idx val="28"/>
        <c:dLbl>
          <c:idx val="0"/>
          <c:layout>
            <c:manualLayout>
              <c:x val="0.111385463383488"/>
              <c:y val="-0.1049680234048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3852903927603299"/>
                  <c:h val="7.3690844618570797E-2"/>
                </c:manualLayout>
              </c15:layout>
            </c:ext>
          </c:extLst>
        </c:dLbl>
      </c:pivotFmt>
      <c:pivotFmt>
        <c:idx val="29"/>
        <c:dLbl>
          <c:idx val="0"/>
          <c:layout>
            <c:manualLayout>
              <c:x val="-1.30589853622021E-2"/>
              <c:y val="-0.112906781477454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9.3130586587363506E-2"/>
                  <c:h val="6.8398339236815195E-2"/>
                </c:manualLayout>
              </c15:layout>
            </c:ext>
          </c:extLst>
        </c:dLbl>
      </c:pivotFmt>
      <c:pivotFmt>
        <c:idx val="30"/>
        <c:dLbl>
          <c:idx val="0"/>
          <c:layout>
            <c:manualLayout>
              <c:x val="0.192044023357861"/>
              <c:y val="-5.8217628654763202E-2"/>
            </c:manualLayout>
          </c:layout>
          <c:showLegendKey val="0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7.7140678600284798E-2"/>
                  <c:h val="6.4870002315644701E-2"/>
                </c:manualLayout>
              </c15:layout>
            </c:ext>
          </c:extLst>
        </c:dLbl>
      </c:pivotFmt>
      <c:pivotFmt>
        <c:idx val="31"/>
        <c:dLbl>
          <c:idx val="0"/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3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3.1152647975077313E-3"/>
              <c:y val="-3.57245379333411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36"/>
        <c:spPr>
          <a:solidFill>
            <a:schemeClr val="accent3">
              <a:tint val="72000"/>
            </a:schemeClr>
          </a:solidFill>
          <a:ln>
            <a:noFill/>
          </a:ln>
          <a:effectLst/>
        </c:spPr>
      </c:pivotFmt>
      <c:pivotFmt>
        <c:idx val="37"/>
        <c:spPr>
          <a:solidFill>
            <a:schemeClr val="accent3">
              <a:tint val="86000"/>
            </a:schemeClr>
          </a:solidFill>
          <a:ln>
            <a:noFill/>
          </a:ln>
          <a:effectLst/>
        </c:spPr>
      </c:pivotFmt>
      <c:pivotFmt>
        <c:idx val="38"/>
        <c:spPr>
          <a:solidFill>
            <a:schemeClr val="accent3"/>
          </a:solidFill>
          <a:ln>
            <a:noFill/>
          </a:ln>
          <a:effectLst/>
        </c:spPr>
      </c:pivotFmt>
      <c:pivotFmt>
        <c:idx val="39"/>
        <c:spPr>
          <a:solidFill>
            <a:schemeClr val="accent3">
              <a:shade val="86000"/>
            </a:schemeClr>
          </a:solidFill>
          <a:ln>
            <a:noFill/>
          </a:ln>
          <a:effectLst/>
        </c:spPr>
      </c:pivotFmt>
      <c:pivotFmt>
        <c:idx val="40"/>
        <c:spPr>
          <a:solidFill>
            <a:srgbClr val="E7E98F"/>
          </a:solidFill>
          <a:ln>
            <a:noFill/>
          </a:ln>
          <a:effectLst/>
        </c:spPr>
      </c:pivotFmt>
      <c:pivotFmt>
        <c:idx val="4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1.5576323987538998E-2"/>
              <c:y val="-2.67934034500058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</c:pivotFmt>
      <c:pivotFmt>
        <c:idx val="4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3.1152647975077313E-3"/>
              <c:y val="-3.57245379333411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46"/>
        <c:spPr>
          <a:solidFill>
            <a:schemeClr val="accent3">
              <a:tint val="72000"/>
            </a:schemeClr>
          </a:solidFill>
          <a:ln>
            <a:noFill/>
          </a:ln>
          <a:effectLst/>
        </c:spPr>
      </c:pivotFmt>
      <c:pivotFmt>
        <c:idx val="47"/>
        <c:spPr>
          <a:solidFill>
            <a:schemeClr val="accent3">
              <a:tint val="86000"/>
            </a:schemeClr>
          </a:solidFill>
          <a:ln>
            <a:noFill/>
          </a:ln>
          <a:effectLst/>
        </c:spPr>
      </c:pivotFmt>
      <c:pivotFmt>
        <c:idx val="48"/>
        <c:spPr>
          <a:solidFill>
            <a:schemeClr val="accent3"/>
          </a:solidFill>
          <a:ln>
            <a:noFill/>
          </a:ln>
          <a:effectLst/>
        </c:spPr>
      </c:pivotFmt>
      <c:pivotFmt>
        <c:idx val="49"/>
        <c:spPr>
          <a:solidFill>
            <a:schemeClr val="accent3">
              <a:shade val="86000"/>
            </a:schemeClr>
          </a:solidFill>
          <a:ln>
            <a:noFill/>
          </a:ln>
          <a:effectLst/>
        </c:spPr>
      </c:pivotFmt>
      <c:pivotFmt>
        <c:idx val="50"/>
        <c:spPr>
          <a:solidFill>
            <a:srgbClr val="E7E98F"/>
          </a:solidFill>
          <a:ln>
            <a:noFill/>
          </a:ln>
          <a:effectLst/>
        </c:spPr>
      </c:pivotFmt>
      <c:pivotFmt>
        <c:idx val="5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1.5576323987538998E-2"/>
              <c:y val="-2.67934034500058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'Kategória kimutatás'!$C$3</c:f>
              <c:strCache>
                <c:ptCount val="1"/>
                <c:pt idx="0">
                  <c:v>Összeg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6B-4F0D-99C4-A32A7AFE75E8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6B-4F0D-99C4-A32A7AFE75E8}"/>
              </c:ext>
            </c:extLst>
          </c:dPt>
          <c:dPt>
            <c:idx val="2"/>
            <c:bubble3D val="0"/>
            <c:spPr>
              <a:solidFill>
                <a:schemeClr val="accent3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6B-4F0D-99C4-A32A7AFE75E8}"/>
              </c:ext>
            </c:extLst>
          </c:dPt>
          <c:dPt>
            <c:idx val="3"/>
            <c:bubble3D val="0"/>
            <c:spPr>
              <a:solidFill>
                <a:schemeClr val="accent3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6B-4F0D-99C4-A32A7AFE75E8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6B-4F0D-99C4-A32A7AFE75E8}"/>
              </c:ext>
            </c:extLst>
          </c:dPt>
          <c:dPt>
            <c:idx val="5"/>
            <c:bubble3D val="0"/>
            <c:spPr>
              <a:solidFill>
                <a:schemeClr val="accent3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6B-4F0D-99C4-A32A7AFE75E8}"/>
              </c:ext>
            </c:extLst>
          </c:dPt>
          <c:dPt>
            <c:idx val="6"/>
            <c:bubble3D val="0"/>
            <c:spPr>
              <a:solidFill>
                <a:srgbClr val="E7E9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26B-4F0D-99C4-A32A7AFE75E8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26B-4F0D-99C4-A32A7AFE75E8}"/>
              </c:ext>
            </c:extLst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9D-490C-9A82-D882F3ADD0C6}"/>
              </c:ext>
            </c:extLst>
          </c:dPt>
          <c:dLbls>
            <c:dLbl>
              <c:idx val="0"/>
              <c:layout>
                <c:manualLayout>
                  <c:x val="3.1152647975077313E-3"/>
                  <c:y val="-3.5724537933341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B-4F0D-99C4-A32A7AFE75E8}"/>
                </c:ext>
              </c:extLst>
            </c:dLbl>
            <c:dLbl>
              <c:idx val="7"/>
              <c:layout>
                <c:manualLayout>
                  <c:x val="-1.5576323987538998E-2"/>
                  <c:y val="-2.679340345000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6B-4F0D-99C4-A32A7AFE7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'Kategória kimutatás'!$B$4:$B$13</c:f>
              <c:strCache>
                <c:ptCount val="9"/>
                <c:pt idx="0">
                  <c:v>Befektetési számlák</c:v>
                </c:pt>
                <c:pt idx="1">
                  <c:v>Egészségügy</c:v>
                </c:pt>
                <c:pt idx="2">
                  <c:v>Élelmiszer</c:v>
                </c:pt>
                <c:pt idx="3">
                  <c:v>Háztartás</c:v>
                </c:pt>
                <c:pt idx="4">
                  <c:v>Gyerekek</c:v>
                </c:pt>
                <c:pt idx="5">
                  <c:v>Háziállatok</c:v>
                </c:pt>
                <c:pt idx="6">
                  <c:v>Közlekedés</c:v>
                </c:pt>
                <c:pt idx="7">
                  <c:v>Személyes</c:v>
                </c:pt>
                <c:pt idx="8">
                  <c:v>Szórakozás</c:v>
                </c:pt>
              </c:strCache>
            </c:strRef>
          </c:cat>
          <c:val>
            <c:numRef>
              <c:f>'Kategória kimutatás'!$C$4:$C$13</c:f>
              <c:numCache>
                <c:formatCode>_("Ft"* #,##0_);_("Ft"* \(#,##0\);_("Ft"* "-"_);_(@_)</c:formatCode>
                <c:ptCount val="9"/>
                <c:pt idx="0">
                  <c:v>500</c:v>
                </c:pt>
                <c:pt idx="1">
                  <c:v>500</c:v>
                </c:pt>
                <c:pt idx="2">
                  <c:v>75</c:v>
                </c:pt>
                <c:pt idx="3">
                  <c:v>7880</c:v>
                </c:pt>
                <c:pt idx="4">
                  <c:v>150</c:v>
                </c:pt>
                <c:pt idx="5">
                  <c:v>150</c:v>
                </c:pt>
                <c:pt idx="6">
                  <c:v>925</c:v>
                </c:pt>
                <c:pt idx="7">
                  <c:v>100</c:v>
                </c:pt>
                <c:pt idx="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6B-4F0D-99C4-A32A7AFE7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0903426791277263E-2"/>
          <c:y val="2.0371988080381334E-2"/>
          <c:w val="0.9"/>
          <c:h val="3.0770641574726375E-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2.xml><?xml version="1.0" encoding="utf-8"?>
<formControlPr xmlns="http://schemas.microsoft.com/office/spreadsheetml/2009/9/main" objectType="Spin" dx="16" fmlaLink="$C$2" max="12" min="1" page="10" val="12"/>
</file>

<file path=xl/ctrlProps/ctrlProp2.xml><?xml version="1.0" encoding="utf-8"?>
<formControlPr xmlns="http://schemas.microsoft.com/office/spreadsheetml/2009/9/main" objectType="Spin" dx="16" fmlaLink="$I$2" max="3000" min="1904" page="10" val="2022"/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chart" Target="/xl/charts/chart33.xml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2343150</xdr:colOff>
          <xdr:row>1</xdr:row>
          <xdr:rowOff>161925</xdr:rowOff>
        </xdr:from>
        <xdr:to>
          <xdr:col>1</xdr:col>
          <xdr:colOff>2514600</xdr:colOff>
          <xdr:row>1</xdr:row>
          <xdr:rowOff>447675</xdr:rowOff>
        </xdr:to>
        <xdr:sp macro="" textlink="">
          <xdr:nvSpPr>
            <xdr:cNvPr id="1031" name="Léptető 7" descr="A léptető vezérlője a hónaphoz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</xdr:row>
          <xdr:rowOff>171450</xdr:rowOff>
        </xdr:from>
        <xdr:to>
          <xdr:col>9</xdr:col>
          <xdr:colOff>190500</xdr:colOff>
          <xdr:row>1</xdr:row>
          <xdr:rowOff>457200</xdr:rowOff>
        </xdr:to>
        <xdr:sp macro="" textlink="">
          <xdr:nvSpPr>
            <xdr:cNvPr id="1033" name="Léptető 9" descr="A léptető vezérlője az évhez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1209675</xdr:colOff>
      <xdr:row>2</xdr:row>
      <xdr:rowOff>438150</xdr:rowOff>
    </xdr:from>
    <xdr:to>
      <xdr:col>6</xdr:col>
      <xdr:colOff>666750</xdr:colOff>
      <xdr:row>5</xdr:row>
      <xdr:rowOff>298323</xdr:rowOff>
    </xdr:to>
    <xdr:graphicFrame macro="">
      <xdr:nvGraphicFramePr>
        <xdr:cNvPr id="28" name="Diagram 27" descr="Sávdiagram, amely a havi bevétel végösszegeit a kiadások végösszegeivel hasonlítja össze. 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123825</xdr:colOff>
      <xdr:row>3</xdr:row>
      <xdr:rowOff>0</xdr:rowOff>
    </xdr:from>
    <xdr:to>
      <xdr:col>13</xdr:col>
      <xdr:colOff>714593</xdr:colOff>
      <xdr:row>5</xdr:row>
      <xdr:rowOff>307848</xdr:rowOff>
    </xdr:to>
    <xdr:graphicFrame macro="">
      <xdr:nvGraphicFramePr>
        <xdr:cNvPr id="30" name="Diagram 29" descr="Sávdiagram, amely az éves bevétel végösszegeit a kiadások végösszegeivel hasonlítja össze.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5</xdr:row>
      <xdr:rowOff>109537</xdr:rowOff>
    </xdr:from>
    <xdr:to>
      <xdr:col>5</xdr:col>
      <xdr:colOff>2143125</xdr:colOff>
      <xdr:row>36</xdr:row>
      <xdr:rowOff>279581</xdr:rowOff>
    </xdr:to>
    <xdr:graphicFrame macro="">
      <xdr:nvGraphicFramePr>
        <xdr:cNvPr id="7" name="Kategória összesítései" descr="Tortadiagram az egyes kategóriák összegének összehasonlításával.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114299</xdr:colOff>
      <xdr:row>1</xdr:row>
      <xdr:rowOff>180975</xdr:rowOff>
    </xdr:from>
    <xdr:to>
      <xdr:col>4</xdr:col>
      <xdr:colOff>3095624</xdr:colOff>
      <xdr:row>1</xdr:row>
      <xdr:rowOff>2105025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ATEGÓRIA" descr="Szeletelő a kimutatásadatok kategória alapján történő szűréséhez.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Ó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48474" y="800100"/>
              <a:ext cx="2981325" cy="1924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171449</xdr:colOff>
      <xdr:row>1</xdr:row>
      <xdr:rowOff>190500</xdr:rowOff>
    </xdr:from>
    <xdr:to>
      <xdr:col>5</xdr:col>
      <xdr:colOff>3152774</xdr:colOff>
      <xdr:row>1</xdr:row>
      <xdr:rowOff>2114550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LEÍRÁS" descr="Szeletelő a kimutatásadatok leírás alapján történő szűréséhez.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ÍRÁ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67924" y="809625"/>
              <a:ext cx="2981325" cy="1924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123825</xdr:colOff>
      <xdr:row>1</xdr:row>
      <xdr:rowOff>171450</xdr:rowOff>
    </xdr:from>
    <xdr:to>
      <xdr:col>3</xdr:col>
      <xdr:colOff>2171700</xdr:colOff>
      <xdr:row>1</xdr:row>
      <xdr:rowOff>1543050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DÁTUM" descr="Az ütemterven keresztül húzással szűrje a kiadásokat a kijelölt időkeretre.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Á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2450" y="790575"/>
              <a:ext cx="52768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Idősor: Az Excel 2013-as és annál újabb verzióiban működik. Ne helyezze át és ne méretezze át.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erző" refreshedDate="4.469756394351852E4" createdVersion="4" refreshedVersion="8" minRefreshableVersion="3" recordCount="33" xr:uid="{00000000-000A-0000-FFFF-FFFF24000000}">
  <cacheSource type="worksheet">
    <worksheetSource name="Kiadások"/>
  </cacheSource>
  <cacheFields count="4">
    <cacheField name="DÁTUM" numFmtId="14">
      <sharedItems containsSemiMixedTypes="0" containsNonDate="0" containsDate="1" containsString="0" minDate="2022-02-27T00:00:00" maxDate="2022-05-17T00:00:00" count="22">
        <d v="2022-05-16T00:00:00"/>
        <d v="2022-05-09T00:00:00"/>
        <d v="2022-05-08T00:00:00"/>
        <d v="2022-05-07T00:00:00"/>
        <d v="2022-05-06T00:00:00"/>
        <d v="2022-05-05T00:00:00"/>
        <d v="2022-05-04T00:00:00"/>
        <d v="2022-05-03T00:00:00"/>
        <d v="2022-05-02T00:00:00"/>
        <d v="2022-05-01T00:00:00"/>
        <d v="2022-04-30T00:00:00"/>
        <d v="2022-04-26T00:00:00"/>
        <d v="2022-04-21T00:00:00"/>
        <d v="2022-04-16T00:00:00"/>
        <d v="2022-04-15T00:00:00"/>
        <d v="2022-04-04T00:00:00"/>
        <d v="2022-04-01T00:00:00"/>
        <d v="2022-03-27T00:00:00"/>
        <d v="2022-03-12T00:00:00"/>
        <d v="2022-03-07T00:00:00"/>
        <d v="2022-03-02T00:00:00"/>
        <d v="2022-02-27T00:00:00"/>
      </sharedItems>
    </cacheField>
    <cacheField name="KATEGÓRIA" numFmtId="0">
      <sharedItems count="10">
        <s v="Egészségügy"/>
        <s v="Háztartás"/>
        <s v="Szórakozás"/>
        <s v="Élelmiszer"/>
        <s v="Gyerekek"/>
        <s v="Befektetési számlák"/>
        <s v="Személyes"/>
        <s v="Háziállatok"/>
        <s v="Közlekedés"/>
        <s v="Étel" u="1"/>
      </sharedItems>
    </cacheField>
    <cacheField name="LEÍRÁS" numFmtId="0">
      <sharedItems count="20">
        <s v="Biztosítás"/>
        <s v="Törlesztőrészlet"/>
        <s v="Áram"/>
        <s v="Ivóvíz- és csatornadíj"/>
        <s v="Szemét"/>
        <s v="Mobiltelefon"/>
        <s v="Filmek"/>
        <s v="Bevásárlás"/>
        <s v="Házon kívüli étkezések"/>
        <s v="Ebédpénz"/>
        <s v="Megtakarítások"/>
        <s v="Befektetési számla"/>
        <s v="Egészségmegőrzés és edzés"/>
        <s v="Élelmiszer"/>
        <s v="Ápolás"/>
        <s v="Egyéb"/>
        <s v="1. autó törlesztés "/>
        <s v="2. autó törlesztés "/>
        <s v="Gépjármű-biztosítás"/>
        <s v="Üzemanyag"/>
      </sharedItems>
    </cacheField>
    <cacheField name="ÖSSZEG" numFmtId="44">
      <sharedItems containsSemiMixedTypes="0" containsString="0" containsNumber="1" containsInteger="1" minValue="25" maxValue="500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x v="0"/>
    <n v="500"/>
  </r>
  <r>
    <x v="1"/>
    <x v="1"/>
    <x v="1"/>
    <n v="1000"/>
  </r>
  <r>
    <x v="1"/>
    <x v="1"/>
    <x v="2"/>
    <n v="100"/>
  </r>
  <r>
    <x v="1"/>
    <x v="1"/>
    <x v="3"/>
    <n v="50"/>
  </r>
  <r>
    <x v="1"/>
    <x v="1"/>
    <x v="4"/>
    <n v="25"/>
  </r>
  <r>
    <x v="1"/>
    <x v="1"/>
    <x v="5"/>
    <n v="100"/>
  </r>
  <r>
    <x v="1"/>
    <x v="1"/>
    <x v="5"/>
    <n v="30"/>
  </r>
  <r>
    <x v="1"/>
    <x v="1"/>
    <x v="1"/>
    <n v="50"/>
  </r>
  <r>
    <x v="1"/>
    <x v="1"/>
    <x v="5"/>
    <n v="50"/>
  </r>
  <r>
    <x v="1"/>
    <x v="1"/>
    <x v="5"/>
    <n v="25"/>
  </r>
  <r>
    <x v="2"/>
    <x v="1"/>
    <x v="2"/>
    <n v="100"/>
  </r>
  <r>
    <x v="3"/>
    <x v="2"/>
    <x v="6"/>
    <n v="37"/>
  </r>
  <r>
    <x v="4"/>
    <x v="2"/>
    <x v="7"/>
    <n v="350"/>
  </r>
  <r>
    <x v="5"/>
    <x v="3"/>
    <x v="8"/>
    <n v="75"/>
  </r>
  <r>
    <x v="6"/>
    <x v="4"/>
    <x v="9"/>
    <n v="150"/>
  </r>
  <r>
    <x v="7"/>
    <x v="5"/>
    <x v="10"/>
    <n v="250"/>
  </r>
  <r>
    <x v="8"/>
    <x v="5"/>
    <x v="11"/>
    <n v="250"/>
  </r>
  <r>
    <x v="9"/>
    <x v="6"/>
    <x v="12"/>
    <n v="100"/>
  </r>
  <r>
    <x v="10"/>
    <x v="7"/>
    <x v="13"/>
    <n v="50"/>
  </r>
  <r>
    <x v="11"/>
    <x v="7"/>
    <x v="14"/>
    <n v="50"/>
  </r>
  <r>
    <x v="11"/>
    <x v="7"/>
    <x v="15"/>
    <n v="50"/>
  </r>
  <r>
    <x v="12"/>
    <x v="8"/>
    <x v="16"/>
    <n v="300"/>
  </r>
  <r>
    <x v="12"/>
    <x v="8"/>
    <x v="17"/>
    <n v="350"/>
  </r>
  <r>
    <x v="12"/>
    <x v="8"/>
    <x v="18"/>
    <n v="50"/>
  </r>
  <r>
    <x v="13"/>
    <x v="8"/>
    <x v="19"/>
    <n v="50"/>
  </r>
  <r>
    <x v="14"/>
    <x v="8"/>
    <x v="19"/>
    <n v="25"/>
  </r>
  <r>
    <x v="15"/>
    <x v="8"/>
    <x v="17"/>
    <n v="150"/>
  </r>
  <r>
    <x v="16"/>
    <x v="1"/>
    <x v="1"/>
    <n v="5000"/>
  </r>
  <r>
    <x v="17"/>
    <x v="1"/>
    <x v="2"/>
    <n v="200"/>
  </r>
  <r>
    <x v="18"/>
    <x v="1"/>
    <x v="5"/>
    <n v="100"/>
  </r>
  <r>
    <x v="19"/>
    <x v="1"/>
    <x v="4"/>
    <n v="50"/>
  </r>
  <r>
    <x v="20"/>
    <x v="1"/>
    <x v="1"/>
    <n v="1000"/>
  </r>
  <r>
    <x v="21"/>
    <x v="2"/>
    <x v="6"/>
    <n v="75"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iadások" cacheId="6" applyNumberFormats="0" applyBorderFormats="0" applyFontFormats="0" applyPatternFormats="0" applyAlignmentFormats="0" applyWidthHeightFormats="1" dataCaption="Values" updatedVersion="8" minRefreshableVersion="5" useAutoFormatting="1" itemPrintTitles="1" createdVersion="4" indent="0" outline="1" outlineData="1" multipleFieldFilters="0">
  <location ref="B5:C26" firstHeaderRow="1" firstDataRow="1" firstDataCol="1"/>
  <pivotFields count="4">
    <pivotField numFmtId="14" showAll="0">
      <items count="23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11">
        <item x="5"/>
        <item x="0"/>
        <item x="3"/>
        <item m="1" x="9"/>
        <item x="4"/>
        <item x="7"/>
        <item x="1"/>
        <item x="8"/>
        <item x="6"/>
        <item x="2"/>
        <item t="default"/>
      </items>
    </pivotField>
    <pivotField axis="axisRow" showAll="0">
      <items count="21">
        <item x="16"/>
        <item x="17"/>
        <item x="14"/>
        <item x="2"/>
        <item x="11"/>
        <item x="7"/>
        <item x="0"/>
        <item x="9"/>
        <item x="12"/>
        <item x="15"/>
        <item x="13"/>
        <item x="6"/>
        <item x="18"/>
        <item x="8"/>
        <item x="3"/>
        <item x="10"/>
        <item x="5"/>
        <item x="4"/>
        <item x="1"/>
        <item x="19"/>
        <item t="default"/>
      </items>
    </pivotField>
    <pivotField dataField="1" numFmtId="164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Összeg / ÖSSZEG" fld="3" baseField="2" baseItem="4" numFmtId="42"/>
  </dataFields>
  <formats count="59">
    <format dxfId="74">
      <pivotArea dataOnly="0" outline="0" axis="axisValues" fieldPosition="0"/>
    </format>
    <format dxfId="73">
      <pivotArea dataOnly="0" labelOnly="1" outline="0" axis="axisValues" fieldPosition="0"/>
    </format>
    <format dxfId="72">
      <pivotArea dataOnly="0" labelOnly="1" outline="0" axis="axisValues" fieldPosition="0"/>
    </format>
    <format dxfId="71">
      <pivotArea dataOnly="0" labelOnly="1" outline="0" axis="axisValues" fieldPosition="0"/>
    </format>
    <format dxfId="70">
      <pivotArea dataOnly="0" labelOnly="1" outline="0" axis="axisValues" fieldPosition="0"/>
    </format>
    <format dxfId="69">
      <pivotArea dataOnly="0" labelOnly="1" outline="0" axis="axisValues" fieldPosition="0"/>
    </format>
    <format dxfId="68">
      <pivotArea dataOnly="0" labelOnly="1" outline="0" axis="axisValues" fieldPosition="0"/>
    </format>
    <format dxfId="67">
      <pivotArea dataOnly="0" labelOnly="1" outline="0" axis="axisValues" fieldPosition="0"/>
    </format>
    <format dxfId="66">
      <pivotArea dataOnly="0" labelOnly="1" outline="0" axis="axisValues" fieldPosition="0"/>
    </format>
    <format dxfId="65">
      <pivotArea dataOnly="0" labelOnly="1" outline="0" axis="axisValues" fieldPosition="0"/>
    </format>
    <format dxfId="64">
      <pivotArea dataOnly="0" labelOnly="1" outline="0" axis="axisValues" fieldPosition="0"/>
    </format>
    <format dxfId="63">
      <pivotArea dataOnly="0" labelOnly="1" outline="0" axis="axisValues" fieldPosition="0"/>
    </format>
    <format dxfId="62">
      <pivotArea dataOnly="0" labelOnly="1" outline="0" axis="axisValues" fieldPosition="0"/>
    </format>
    <format dxfId="61">
      <pivotArea dataOnly="0" labelOnly="1" outline="0" axis="axisValues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dataOnly="0" labelOnly="1" outline="0" axis="axisValues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  <format dxfId="55">
      <pivotArea dataOnly="0" labelOnly="1" outline="0" axis="axisValues" fieldPosition="0"/>
    </format>
    <format dxfId="54">
      <pivotArea dataOnly="0" labelOnly="1" outline="0" axis="axisValues" fieldPosition="0"/>
    </format>
    <format dxfId="53">
      <pivotArea dataOnly="0" labelOnly="1" outline="0" axis="axisValues" fieldPosition="0"/>
    </format>
    <format dxfId="52">
      <pivotArea dataOnly="0" labelOnly="1" outline="0" axis="axisValues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  <format dxfId="49">
      <pivotArea dataOnly="0" labelOnly="1" outline="0" axis="axisValues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dataOnly="0" labelOnly="1" outline="0" axis="axisValues" fieldPosition="0"/>
    </format>
    <format dxfId="45">
      <pivotArea dataOnly="0" labelOnly="1" outline="0" axis="axisValues" fieldPosition="0"/>
    </format>
    <format dxfId="44">
      <pivotArea dataOnly="0" labelOnly="1" outline="0" axis="axisValues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outline="0" collapsedLevelsAreSubtotals="1" fieldPosition="0"/>
    </format>
    <format dxfId="40">
      <pivotArea outline="0" collapsedLevelsAreSubtotals="1" fieldPosition="0"/>
    </format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outline="0" collapsedLevelsAreSubtotals="1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32">
      <pivotArea grandRow="1" outline="0" collapsedLevelsAreSubtotals="1" fieldPosition="0"/>
    </format>
    <format dxfId="31">
      <pivotArea dataOnly="0" labelOnly="1" grandRow="1" outline="0" fieldPosition="0"/>
    </format>
    <format dxfId="30">
      <pivotArea grandRow="1" outline="0" collapsedLevelsAreSubtotals="1" fieldPosition="0"/>
    </format>
    <format dxfId="29">
      <pivotArea dataOnly="0" labelOnly="1" grandRow="1" outline="0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24">
      <pivotArea grandRow="1" outline="0" collapsedLevelsAreSubtotals="1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field="2" type="button" dataOnly="0" labelOnly="1" outline="0" axis="axisRow" fieldPosition="0"/>
    </format>
    <format dxfId="21">
      <pivotArea dataOnly="0" labelOnly="1" outline="0" axis="axisValues" fieldPosition="0"/>
    </format>
    <format dxfId="20">
      <pivotArea field="2" type="button" dataOnly="0" labelOnly="1" outline="0" axis="axisRow" fieldPosition="0"/>
    </format>
    <format dxfId="19">
      <pivotArea dataOnly="0" labelOnly="1" outline="0" axis="axisValues" fieldPosition="0"/>
    </format>
    <format dxfId="18">
      <pivotArea collapsedLevelsAreSubtotals="1" fieldPosition="0">
        <references count="1">
          <reference field="2" count="0"/>
        </references>
      </pivotArea>
    </format>
    <format dxfId="17">
      <pivotArea dataOnly="0" labelOnly="1" fieldPosition="0">
        <references count="1">
          <reference field="2" count="0"/>
        </references>
      </pivotArea>
    </format>
    <format dxfId="16">
      <pivotArea collapsedLevelsAreSubtotals="1" fieldPosition="0">
        <references count="1">
          <reference field="2" count="1">
            <x v="0"/>
          </reference>
        </references>
      </pivotArea>
    </format>
  </formats>
  <pivotTableStyleInfo name="PivotStyleDark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Kiadási összegek leírás szerint csoportosítva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KategóriaVégösszegek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B3:C13" firstHeaderRow="1" firstDataRow="1" firstDataCol="1"/>
  <pivotFields count="4">
    <pivotField numFmtId="14" showAll="0"/>
    <pivotField axis="axisRow" showAll="0">
      <items count="11">
        <item x="5"/>
        <item x="0"/>
        <item x="3"/>
        <item x="1"/>
        <item m="1" x="9"/>
        <item x="4"/>
        <item x="7"/>
        <item x="8"/>
        <item x="6"/>
        <item x="2"/>
        <item t="default"/>
      </items>
    </pivotField>
    <pivotField showAll="0"/>
    <pivotField dataField="1" numFmtId="164" showAll="0"/>
  </pivotFields>
  <rowFields count="1">
    <field x="1"/>
  </rowFields>
  <rowItems count="10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Összeg / ÖSSZEG" fld="3" baseField="1" baseItem="0" numFmtId="42"/>
  </dataFields>
  <formats count="2"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2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4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4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4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8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49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50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5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52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</chartFormats>
  <pivotTableStyleInfo name="Fél költségvetési kimutatá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Az egyes kategóriák végösszegének összegzése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KATEGÓRIA" xr10:uid="{051347CD-EE09-4585-A3D7-2376F4E594E1}" sourceName="KATEGÓRIA">
  <pivotTables>
    <pivotTable tabId="3" name="Kiadások"/>
  </pivotTables>
  <data>
    <tabular pivotCacheId="3" showMissing="0">
      <items count="10">
        <i x="5" s="1"/>
        <i x="0" s="1"/>
        <i x="3" s="1"/>
        <i x="4" s="1"/>
        <i x="7" s="1"/>
        <i x="1" s="1"/>
        <i x="8" s="1"/>
        <i x="6" s="1"/>
        <i x="2" s="1"/>
        <i x="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LEÍRÁS" xr10:uid="{07AF806E-58AB-4F96-A449-4F347F95C6BB}" sourceName="LEÍRÁS">
  <pivotTables>
    <pivotTable tabId="3" name="Kiadások"/>
  </pivotTables>
  <data>
    <tabular pivotCacheId="3">
      <items count="20">
        <i x="16" s="1"/>
        <i x="17" s="1"/>
        <i x="14" s="1"/>
        <i x="2" s="1"/>
        <i x="11" s="1"/>
        <i x="7" s="1"/>
        <i x="0" s="1"/>
        <i x="9" s="1"/>
        <i x="12" s="1"/>
        <i x="15" s="1"/>
        <i x="13" s="1"/>
        <i x="6" s="1"/>
        <i x="18" s="1"/>
        <i x="8" s="1"/>
        <i x="3" s="1"/>
        <i x="10" s="1"/>
        <i x="5" s="1"/>
        <i x="4" s="1"/>
        <i x="1" s="1"/>
        <i x="1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ÓRIA" xr10:uid="{EFE35A73-DE9B-4150-8132-7245AA1C1957}" cache="Szeletelő_KATEGÓRIA" caption="KATEGÓRIA" columnCount="2" style="Home Budget Slicers" rowHeight="257175"/>
  <slicer name="LEÍRÁS" xr10:uid="{7EE4E5E2-E30F-4F06-BADD-3E8736B608D9}" cache="Szeletelő_LEÍRÁS" caption="LEÍRÁS" columnCount="2" style="Home Budget Slicers" rowHeight="257175"/>
</slicer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rányítópult" displayName="Irányítópult" ref="B8:O12" headerRowDxfId="116" tableBorderDxfId="115" totalsRowBorderDxfId="114">
  <autoFilter ref="B8:O12" xr:uid="{00000000-0009-0000-0100-000001000000}"/>
  <tableColumns count="14">
    <tableColumn id="1" xr3:uid="{00000000-0010-0000-0000-000001000000}" name="Kategória" totalsRowLabel="Összeg" dataDxfId="113" totalsRowDxfId="112"/>
    <tableColumn id="2" xr3:uid="{00000000-0010-0000-0000-000002000000}" name="JANUÁR" dataDxfId="111" totalsRowDxfId="110"/>
    <tableColumn id="3" xr3:uid="{00000000-0010-0000-0000-000003000000}" name="FEBRUÁR" dataDxfId="109" totalsRowDxfId="108"/>
    <tableColumn id="4" xr3:uid="{00000000-0010-0000-0000-000004000000}" name="MÁRCIUS" dataDxfId="107" totalsRowDxfId="106"/>
    <tableColumn id="5" xr3:uid="{00000000-0010-0000-0000-000005000000}" name="ÁPRILIS" dataDxfId="105" totalsRowDxfId="104"/>
    <tableColumn id="6" xr3:uid="{00000000-0010-0000-0000-000006000000}" name="MÁJUS" dataDxfId="103" totalsRowDxfId="102"/>
    <tableColumn id="7" xr3:uid="{00000000-0010-0000-0000-000007000000}" name="JÚNIUS" dataDxfId="101" totalsRowDxfId="100"/>
    <tableColumn id="8" xr3:uid="{00000000-0010-0000-0000-000008000000}" name="JÚLIUS" dataDxfId="99" totalsRowDxfId="98"/>
    <tableColumn id="9" xr3:uid="{00000000-0010-0000-0000-000009000000}" name="AUGUSZTUS" dataDxfId="97" totalsRowDxfId="96"/>
    <tableColumn id="10" xr3:uid="{00000000-0010-0000-0000-00000A000000}" name="SZEPTEMBER" dataDxfId="95" totalsRowDxfId="94"/>
    <tableColumn id="11" xr3:uid="{00000000-0010-0000-0000-00000B000000}" name="OKTÓBER" dataDxfId="93" totalsRowDxfId="92"/>
    <tableColumn id="12" xr3:uid="{00000000-0010-0000-0000-00000C000000}" name="NOVEMBER" dataDxfId="91" totalsRowDxfId="90"/>
    <tableColumn id="13" xr3:uid="{00000000-0010-0000-0000-00000D000000}" name="DECEMBER" dataDxfId="89" totalsRowDxfId="88"/>
    <tableColumn id="14" xr3:uid="{00000000-0010-0000-0000-00000E000000}" name="Értékgörbe" totalsRowFunction="count" dataDxfId="87" totalsRowDxfId="86"/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A bevétel és a kiadások áttekintése minden hónap első és utolsó fele szerint bontva, a trendvonalakkal az utolsó oszlopban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iadások" displayName="Kiadások" ref="F3:I36">
  <autoFilter ref="F3:I36" xr:uid="{00000000-0009-0000-0100-000002000000}"/>
  <tableColumns count="4">
    <tableColumn id="3" xr3:uid="{00000000-0010-0000-0100-000003000000}" name="DÁTUM" totalsRowLabel="Összeg" dataDxfId="85" totalsRowDxfId="84" dataCellStyle="Dátum"/>
    <tableColumn id="1" xr3:uid="{00000000-0010-0000-0100-000001000000}" name="KATEGÓRIA" totalsRowDxfId="83" dataCellStyle="Táblázat adatai"/>
    <tableColumn id="4" xr3:uid="{00000000-0010-0000-0100-000004000000}" name="LEÍRÁS" totalsRowDxfId="82" dataCellStyle="Táblázat adatai"/>
    <tableColumn id="2" xr3:uid="{00000000-0010-0000-0100-000002000000}" name="ÖSSZEG" totalsRowFunction="sum" dataDxfId="81" totalsRowDxfId="80" dataCellStyle="Pénznem"/>
  </tableColumns>
  <tableStyleInfo name="Kiadások" showFirstColumn="0" showLastColumn="0" showRowStripes="1" showColumnStripes="0"/>
  <extLst>
    <ext xmlns:x14="http://schemas.microsoft.com/office/spreadsheetml/2009/9/main" uri="{504A1905-F514-4f6f-8877-14C23A59335A}">
      <x14:table altTextSummary="Ebben az oszlopban adhatja meg a dátumot és az összeget, és választhatja ki a kategóriát és a leírást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evétel" displayName="Bevétel" ref="B3:D13" headerRowDxfId="79" dataDxfId="78">
  <autoFilter ref="B3:D13" xr:uid="{00000000-0009-0000-0100-000003000000}"/>
  <tableColumns count="3">
    <tableColumn id="1" xr3:uid="{00000000-0010-0000-0200-000001000000}" name="DÁTUM" totalsRowLabel="Összeg" dataCellStyle="Dátum"/>
    <tableColumn id="3" xr3:uid="{00000000-0010-0000-0200-000003000000}" name="LEÍRÁS" dataDxfId="77" dataCellStyle="Táblázat adatai"/>
    <tableColumn id="2" xr3:uid="{00000000-0010-0000-0200-000002000000}" name="ÖSSZEG" totalsRowFunction="sum" dataDxfId="76" totalsRowDxfId="75" dataCellStyle="Pénznem"/>
  </tableColumns>
  <tableStyleInfo name="Bevétel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, a bevétel leírását és az összeget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KategóriaInfo" displayName="KategóriaInfo" ref="B3:M8" headerRowDxfId="15" dataDxfId="14">
  <autoFilter ref="B3:M8" xr:uid="{00000000-0009-0000-0100-000009000000}"/>
  <tableColumns count="12">
    <tableColumn id="1" xr3:uid="{00000000-0010-0000-0300-000001000000}" name="Háztartás" dataDxfId="13" dataCellStyle="Táblázat adatai"/>
    <tableColumn id="2" xr3:uid="{00000000-0010-0000-0300-000002000000}" name="Szórakozás" dataDxfId="12" dataCellStyle="Táblázat adatai"/>
    <tableColumn id="3" xr3:uid="{00000000-0010-0000-0300-000003000000}" name="Élelmiszer" dataDxfId="11" dataCellStyle="Táblázat adatai"/>
    <tableColumn id="4" xr3:uid="{00000000-0010-0000-0300-000004000000}" name="Ajándékok és adományok" dataDxfId="10" dataCellStyle="Táblázat adatai"/>
    <tableColumn id="5" xr3:uid="{00000000-0010-0000-0300-000005000000}" name="Gyerekek" dataDxfId="9" dataCellStyle="Táblázat adatai"/>
    <tableColumn id="6" xr3:uid="{00000000-0010-0000-0300-000006000000}" name="Befektetési számlák" dataDxfId="8" dataCellStyle="Táblázat adatai"/>
    <tableColumn id="7" xr3:uid="{00000000-0010-0000-0300-000007000000}" name="Egészségügy" dataDxfId="7" dataCellStyle="Táblázat adatai"/>
    <tableColumn id="8" xr3:uid="{00000000-0010-0000-0300-000008000000}" name="Egyéb" dataDxfId="6" dataCellStyle="Táblázat adatai"/>
    <tableColumn id="9" xr3:uid="{00000000-0010-0000-0300-000009000000}" name="Személyes" dataDxfId="5" dataCellStyle="Táblázat adatai"/>
    <tableColumn id="10" xr3:uid="{00000000-0010-0000-0300-00000A000000}" name="Háziállatok" dataDxfId="4" dataCellStyle="Táblázat adatai"/>
    <tableColumn id="11" xr3:uid="{00000000-0010-0000-0300-00000B000000}" name="Adók és jogi kiadások" dataDxfId="3" dataCellStyle="Táblázat adatai"/>
    <tableColumn id="12" xr3:uid="{00000000-0010-0000-0300-00000C000000}" name="Közlekedés" dataDxfId="2" dataCellStyle="Táblázat adatai"/>
  </tableColumns>
  <tableStyleInfo name="Adatlistá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 kiadások és bevételek lap kiadások táblázatának legördülő listáinak feltöltéséhez használt kategóriák szerepelnek. A listák frissítéséhez módosítsa a kategórianeveket vagy az egyes kategóriák alatti leírásokat."/>
    </ext>
  </extLst>
</table>
</file>

<file path=xl/theme/theme11.xml><?xml version="1.0" encoding="utf-8"?>
<a:theme xmlns:a="http://schemas.openxmlformats.org/drawingml/2006/main" name="Office Theme">
  <a:themeElements>
    <a:clrScheme name="Custom 16">
      <a:dk1>
        <a:srgbClr val="151515"/>
      </a:dk1>
      <a:lt1>
        <a:srgbClr val="FFFFFF"/>
      </a:lt1>
      <a:dk2>
        <a:srgbClr val="1C1C1C"/>
      </a:dk2>
      <a:lt2>
        <a:srgbClr val="FFFFFF"/>
      </a:lt2>
      <a:accent1>
        <a:srgbClr val="F3D569"/>
      </a:accent1>
      <a:accent2>
        <a:srgbClr val="5B85AA"/>
      </a:accent2>
      <a:accent3>
        <a:srgbClr val="ECBE18"/>
      </a:accent3>
      <a:accent4>
        <a:srgbClr val="9CB5CB"/>
      </a:accent4>
      <a:accent5>
        <a:srgbClr val="2C4255"/>
      </a:accent5>
      <a:accent6>
        <a:srgbClr val="F7E5A4"/>
      </a:accent6>
      <a:hlink>
        <a:srgbClr val="5B85AA"/>
      </a:hlink>
      <a:folHlink>
        <a:srgbClr val="5B85AA"/>
      </a:folHlink>
    </a:clrScheme>
    <a:fontScheme name="Custom 17">
      <a:majorFont>
        <a:latin typeface="Tw Cen MT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ívIdősor_DÁTUM" xr10:uid="{68C404DD-2001-4D2D-8CC1-20BF4A66733F}" sourceName="DÁTUM">
  <pivotTables>
    <pivotTable tabId="3" name="Kiadások"/>
  </pivotTables>
  <state minimalRefreshVersion="6" lastRefreshVersion="6" pivotCacheId="3" filterType="unknown"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ÁTUM" xr10:uid="{2ECF3528-8DC1-4B34-9752-0D6D855176F2}" cache="NatívIdősor_DÁTUM" caption="DÁTUM" level="2" selectionLevel="2" scrollPosition="2022-01-01T00:00:00" style="Semi Monthly Budget Timeline"/>
</timelines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13.xml" Id="rId6" /><Relationship Type="http://schemas.openxmlformats.org/officeDocument/2006/relationships/ctrlProp" Target="/xl/ctrlProps/ctrlProp2.xml" Id="rId5" /><Relationship Type="http://schemas.openxmlformats.org/officeDocument/2006/relationships/ctrlProp" Target="/xl/ctrlProps/ctrlProp12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3" /><Relationship Type="http://schemas.openxmlformats.org/officeDocument/2006/relationships/printerSettings" Target="/xl/printerSettings/printerSettings46.bin" Id="rId2" /><Relationship Type="http://schemas.openxmlformats.org/officeDocument/2006/relationships/pivotTable" Target="/xl/pivotTables/pivotTable12.xml" Id="rId1" /><Relationship Type="http://schemas.microsoft.com/office/2011/relationships/timeline" Target="/xl/timelines/timeline1.xml" Id="rId5" /><Relationship Type="http://schemas.microsoft.com/office/2007/relationships/slicer" Target="/xl/slicers/slicer1.xml" Id="rId4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64.bin" Id="rId2" /><Relationship Type="http://schemas.openxmlformats.org/officeDocument/2006/relationships/pivotTable" Target="/xl/pivotTables/pivotTable2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24CE-12A3-4CC0-84BC-2A62CE3863AE}">
  <sheetPr>
    <tabColor theme="9" tint="-0.749992370372631"/>
  </sheetPr>
  <dimension ref="B1:B8"/>
  <sheetViews>
    <sheetView workbookViewId="0"/>
  </sheetViews>
  <sheetFormatPr defaultRowHeight="15.75" x14ac:dyDescent="0.3"/>
  <cols>
    <col min="1" max="1" width="2.88671875" customWidth="1"/>
    <col min="2" max="2" width="80.88671875" customWidth="1"/>
    <col min="3" max="3" width="2.88671875" customWidth="1"/>
  </cols>
  <sheetData>
    <row r="1" spans="2:2" ht="30" customHeight="1" x14ac:dyDescent="0.3">
      <c r="B1" s="78" t="s">
        <v>0</v>
      </c>
    </row>
    <row r="2" spans="2:2" ht="30" customHeight="1" x14ac:dyDescent="0.3">
      <c r="B2" s="79" t="s">
        <v>1</v>
      </c>
    </row>
    <row r="3" spans="2:2" ht="30" customHeight="1" x14ac:dyDescent="0.3">
      <c r="B3" s="79" t="s">
        <v>2</v>
      </c>
    </row>
    <row r="4" spans="2:2" ht="33.75" customHeight="1" x14ac:dyDescent="0.3">
      <c r="B4" s="79" t="s">
        <v>3</v>
      </c>
    </row>
    <row r="5" spans="2:2" ht="30" customHeight="1" x14ac:dyDescent="0.3">
      <c r="B5" s="79" t="s">
        <v>4</v>
      </c>
    </row>
    <row r="6" spans="2:2" ht="30" customHeight="1" x14ac:dyDescent="0.3">
      <c r="B6" s="80" t="s">
        <v>5</v>
      </c>
    </row>
    <row r="7" spans="2:2" ht="30" x14ac:dyDescent="0.3">
      <c r="B7" s="94" t="s">
        <v>6</v>
      </c>
    </row>
    <row r="8" spans="2:2" ht="63.75" customHeight="1" x14ac:dyDescent="0.3">
      <c r="B8" s="79" t="s">
        <v>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499984740745262"/>
    <pageSetUpPr autoPageBreaks="0"/>
  </sheetPr>
  <dimension ref="A1:P14"/>
  <sheetViews>
    <sheetView showGridLines="0" tabSelected="1" zoomScaleNormal="100" zoomScaleSheetLayoutView="100" workbookViewId="0"/>
  </sheetViews>
  <sheetFormatPr defaultColWidth="9.44140625" defaultRowHeight="15.75" x14ac:dyDescent="0.3"/>
  <cols>
    <col min="1" max="1" width="5" style="81" customWidth="1"/>
    <col min="2" max="2" width="31.6640625" style="5" customWidth="1"/>
    <col min="3" max="3" width="14.77734375" style="15" customWidth="1"/>
    <col min="4" max="15" width="14.77734375" style="5" customWidth="1"/>
    <col min="16" max="16" width="5" style="5" customWidth="1"/>
    <col min="17" max="17" width="2.88671875" style="5" customWidth="1"/>
    <col min="18" max="16384" width="9.44140625" style="5"/>
  </cols>
  <sheetData>
    <row r="1" spans="1:16" ht="48.75" customHeight="1" x14ac:dyDescent="0.3">
      <c r="A1" s="87" t="s">
        <v>8</v>
      </c>
      <c r="B1" s="113" t="s">
        <v>13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26" t="s">
        <v>35</v>
      </c>
      <c r="P1" s="27"/>
    </row>
    <row r="2" spans="1:16" ht="42" customHeight="1" x14ac:dyDescent="0.55">
      <c r="A2" s="85" t="s">
        <v>9</v>
      </c>
      <c r="B2" s="30" t="str">
        <f>CHOOSE(HónapSzáma,"JANUÁR","FEBRUÁR","MÁRCIUS","ÁPRILIS","MÁJUS","JÚNIUS","JÚLIUS","AUGUSZTUS","SZEPTEMBER","OKTÓBER","NOVEMBER","DECEMBER")</f>
        <v>DECEMBER</v>
      </c>
      <c r="C2" s="114">
        <v>12</v>
      </c>
      <c r="D2" s="115"/>
      <c r="E2" s="115"/>
      <c r="F2" s="115"/>
      <c r="G2" s="115"/>
      <c r="H2" s="115"/>
      <c r="I2" s="31">
        <f ca="1">YEAR(TODAY())</f>
        <v>2022</v>
      </c>
      <c r="J2" s="16"/>
      <c r="K2" s="16"/>
      <c r="L2" s="18"/>
      <c r="M2" s="16"/>
      <c r="N2" s="16"/>
      <c r="O2" s="16"/>
      <c r="P2" s="16"/>
    </row>
    <row r="3" spans="1:16" s="6" customFormat="1" ht="35.25" customHeight="1" x14ac:dyDescent="0.3">
      <c r="A3" s="85" t="s">
        <v>10</v>
      </c>
      <c r="B3" s="95" t="s">
        <v>14</v>
      </c>
      <c r="C3" s="95"/>
      <c r="D3" s="95"/>
      <c r="E3" s="95"/>
      <c r="F3" s="95"/>
      <c r="G3" s="95"/>
      <c r="H3" s="95"/>
      <c r="I3" s="95" t="s">
        <v>28</v>
      </c>
      <c r="J3" s="95"/>
      <c r="K3" s="17"/>
      <c r="L3" s="19"/>
      <c r="M3" s="19"/>
      <c r="N3" s="19"/>
      <c r="O3" s="19"/>
      <c r="P3" s="17"/>
    </row>
    <row r="4" spans="1:16" s="6" customFormat="1" ht="30" customHeight="1" x14ac:dyDescent="0.3">
      <c r="A4" s="85" t="s">
        <v>11</v>
      </c>
      <c r="B4" s="29" t="s">
        <v>15</v>
      </c>
      <c r="C4" s="20"/>
      <c r="D4" s="106">
        <f ca="1">ÖsszesHaviKiadás</f>
        <v>0</v>
      </c>
      <c r="E4" s="19"/>
      <c r="F4" s="19"/>
      <c r="G4" s="19"/>
      <c r="H4" s="17"/>
      <c r="I4" s="29" t="s">
        <v>15</v>
      </c>
      <c r="J4" s="29"/>
      <c r="K4" s="19"/>
      <c r="L4" s="106">
        <f ca="1">ÖsszesÉvesKiadás</f>
        <v>10742</v>
      </c>
      <c r="M4" s="19"/>
      <c r="N4" s="19"/>
      <c r="O4" s="19"/>
      <c r="P4" s="17"/>
    </row>
    <row r="5" spans="1:16" s="6" customFormat="1" ht="30" customHeight="1" x14ac:dyDescent="0.3">
      <c r="A5" s="84"/>
      <c r="B5" s="29" t="s">
        <v>16</v>
      </c>
      <c r="C5" s="20"/>
      <c r="D5" s="106">
        <f ca="1">ÖsszesHaviBevétel</f>
        <v>0</v>
      </c>
      <c r="E5" s="19"/>
      <c r="F5" s="19"/>
      <c r="G5" s="19"/>
      <c r="H5" s="17"/>
      <c r="I5" s="29" t="s">
        <v>16</v>
      </c>
      <c r="J5" s="29"/>
      <c r="K5" s="19"/>
      <c r="L5" s="106">
        <f ca="1">ÖsszesÉvesBevétel</f>
        <v>13200</v>
      </c>
      <c r="M5" s="19"/>
      <c r="N5" s="19"/>
      <c r="O5" s="19"/>
      <c r="P5" s="17"/>
    </row>
    <row r="6" spans="1:16" ht="45" customHeight="1" x14ac:dyDescent="0.3">
      <c r="A6" s="84"/>
      <c r="B6" s="16"/>
      <c r="C6" s="21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22" customFormat="1" ht="24.75" customHeight="1" thickBot="1" x14ac:dyDescent="0.35">
      <c r="A7" s="82"/>
      <c r="B7" s="25"/>
      <c r="C7" s="23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6" ht="34.5" customHeight="1" thickBot="1" x14ac:dyDescent="0.35">
      <c r="A8" s="86" t="s">
        <v>12</v>
      </c>
      <c r="B8" s="91" t="s">
        <v>17</v>
      </c>
      <c r="C8" s="58" t="s">
        <v>22</v>
      </c>
      <c r="D8" s="58" t="s">
        <v>23</v>
      </c>
      <c r="E8" s="58" t="s">
        <v>24</v>
      </c>
      <c r="F8" s="58" t="s">
        <v>25</v>
      </c>
      <c r="G8" s="58" t="s">
        <v>26</v>
      </c>
      <c r="H8" s="58" t="s">
        <v>27</v>
      </c>
      <c r="I8" s="58" t="s">
        <v>29</v>
      </c>
      <c r="J8" s="58" t="s">
        <v>30</v>
      </c>
      <c r="K8" s="58" t="s">
        <v>31</v>
      </c>
      <c r="L8" s="58" t="s">
        <v>32</v>
      </c>
      <c r="M8" s="58" t="s">
        <v>33</v>
      </c>
      <c r="N8" s="58" t="s">
        <v>34</v>
      </c>
      <c r="O8" s="92" t="s">
        <v>36</v>
      </c>
    </row>
    <row r="9" spans="1:16" ht="30" customHeight="1" thickBot="1" x14ac:dyDescent="0.35">
      <c r="B9" s="59" t="s">
        <v>18</v>
      </c>
      <c r="C9" s="107">
        <f ca="1">SUMIFS(Bevétel[ÖSSZEG],Bevétel[DÁTUM],"&lt;="&amp;DtKöz,Bevétel[DÁTUM],"&gt;="&amp;DtKez)</f>
        <v>0</v>
      </c>
      <c r="D9" s="107">
        <f ca="1">SUMIFS(Bevétel[ÖSSZEG],Bevétel[DÁTUM],"&lt;="&amp;DtKöz,Bevétel[DÁTUM],"&gt;="&amp;DtKez)</f>
        <v>0</v>
      </c>
      <c r="E9" s="108">
        <f ca="1">SUMIFS(Bevétel[ÖSSZEG],Bevétel[DÁTUM],"&lt;="&amp;DtKöz,Bevétel[DÁTUM],"&gt;="&amp;DtKez)</f>
        <v>1300</v>
      </c>
      <c r="F9" s="108">
        <f ca="1">SUMIFS(Bevétel[ÖSSZEG],Bevétel[DÁTUM],"&lt;="&amp;DtKöz,Bevétel[DÁTUM],"&gt;="&amp;DtKez)</f>
        <v>2600</v>
      </c>
      <c r="G9" s="108">
        <f ca="1">SUMIFS(Bevétel[ÖSSZEG],Bevétel[DÁTUM],"&lt;="&amp;DtKöz,Bevétel[DÁTUM],"&gt;="&amp;DtKez)</f>
        <v>2600</v>
      </c>
      <c r="H9" s="108">
        <f ca="1">SUMIFS(Bevétel[ÖSSZEG],Bevétel[DÁTUM],"&lt;="&amp;DtKöz,Bevétel[DÁTUM],"&gt;="&amp;DtKez)</f>
        <v>0</v>
      </c>
      <c r="I9" s="108">
        <f ca="1">SUMIFS(Bevétel[ÖSSZEG],Bevétel[DÁTUM],"&lt;="&amp;DtKöz,Bevétel[DÁTUM],"&gt;="&amp;DtKez)</f>
        <v>0</v>
      </c>
      <c r="J9" s="108">
        <f ca="1">SUMIFS(Bevétel[ÖSSZEG],Bevétel[DÁTUM],"&lt;="&amp;DtKöz,Bevétel[DÁTUM],"&gt;="&amp;DtKez)</f>
        <v>0</v>
      </c>
      <c r="K9" s="108">
        <f ca="1">SUMIFS(Bevétel[ÖSSZEG],Bevétel[DÁTUM],"&lt;="&amp;DtKöz,Bevétel[DÁTUM],"&gt;="&amp;DtKez)</f>
        <v>0</v>
      </c>
      <c r="L9" s="108">
        <f ca="1">SUMIFS(Bevétel[ÖSSZEG],Bevétel[DÁTUM],"&lt;="&amp;DtKöz,Bevétel[DÁTUM],"&gt;="&amp;DtKez)</f>
        <v>0</v>
      </c>
      <c r="M9" s="108">
        <f ca="1">SUMIFS(Bevétel[ÖSSZEG],Bevétel[DÁTUM],"&lt;="&amp;DtKöz,Bevétel[DÁTUM],"&gt;="&amp;DtKez)</f>
        <v>0</v>
      </c>
      <c r="N9" s="108">
        <f ca="1">SUMIFS(Bevétel[ÖSSZEG],Bevétel[DÁTUM],"&lt;="&amp;DtKöz,Bevétel[DÁTUM],"&gt;="&amp;DtKez)</f>
        <v>0</v>
      </c>
      <c r="O9" s="60"/>
    </row>
    <row r="10" spans="1:16" ht="30" customHeight="1" thickBot="1" x14ac:dyDescent="0.35">
      <c r="B10" s="61" t="s">
        <v>19</v>
      </c>
      <c r="C10" s="109">
        <f ca="1">SUMIFS(Bevétel[ÖSSZEG],Bevétel[DÁTUM],"&lt;="&amp;DtVég,Bevétel[DÁTUM],"&gt;="&amp;DtKöz+1)</f>
        <v>0</v>
      </c>
      <c r="D10" s="109">
        <f ca="1">SUMIFS(Bevétel[ÖSSZEG],Bevétel[DÁTUM],"&lt;="&amp;DtVég,Bevétel[DÁTUM],"&gt;="&amp;DtKöz+1)</f>
        <v>0</v>
      </c>
      <c r="E10" s="110">
        <f ca="1">SUMIFS(Bevétel[ÖSSZEG],Bevétel[DÁTUM],"&lt;="&amp;DtVég,Bevétel[DÁTUM],"&gt;="&amp;DtKöz+1)</f>
        <v>3100</v>
      </c>
      <c r="F10" s="110">
        <f ca="1">SUMIFS(Bevétel[ÖSSZEG],Bevétel[DÁTUM],"&lt;="&amp;DtVég,Bevétel[DÁTUM],"&gt;="&amp;DtKöz+1)</f>
        <v>3100</v>
      </c>
      <c r="G10" s="110">
        <f ca="1">SUMIFS(Bevétel[ÖSSZEG],Bevétel[DÁTUM],"&lt;="&amp;DtVég,Bevétel[DÁTUM],"&gt;="&amp;DtKöz+1)</f>
        <v>500</v>
      </c>
      <c r="H10" s="110">
        <f ca="1">SUMIFS(Bevétel[ÖSSZEG],Bevétel[DÁTUM],"&lt;="&amp;DtVég,Bevétel[DÁTUM],"&gt;="&amp;DtKöz+1)</f>
        <v>0</v>
      </c>
      <c r="I10" s="110">
        <f ca="1">SUMIFS(Bevétel[ÖSSZEG],Bevétel[DÁTUM],"&lt;="&amp;DtVég,Bevétel[DÁTUM],"&gt;="&amp;DtKöz+1)</f>
        <v>0</v>
      </c>
      <c r="J10" s="110">
        <f ca="1">SUMIFS(Bevétel[ÖSSZEG],Bevétel[DÁTUM],"&lt;="&amp;DtVég,Bevétel[DÁTUM],"&gt;="&amp;DtKöz+1)</f>
        <v>0</v>
      </c>
      <c r="K10" s="110">
        <f ca="1">SUMIFS(Bevétel[ÖSSZEG],Bevétel[DÁTUM],"&lt;="&amp;DtVég,Bevétel[DÁTUM],"&gt;="&amp;DtKöz+1)</f>
        <v>0</v>
      </c>
      <c r="L10" s="110">
        <f ca="1">SUMIFS(Bevétel[ÖSSZEG],Bevétel[DÁTUM],"&lt;="&amp;DtVég,Bevétel[DÁTUM],"&gt;="&amp;DtKöz+1)</f>
        <v>0</v>
      </c>
      <c r="M10" s="110">
        <f ca="1">SUMIFS(Bevétel[ÖSSZEG],Bevétel[DÁTUM],"&lt;="&amp;DtVég,Bevétel[DÁTUM],"&gt;="&amp;DtKöz+1)</f>
        <v>0</v>
      </c>
      <c r="N10" s="110">
        <f ca="1">SUMIFS(Bevétel[ÖSSZEG],Bevétel[DÁTUM],"&lt;="&amp;DtVég,Bevétel[DÁTUM],"&gt;="&amp;DtKöz+1)</f>
        <v>0</v>
      </c>
      <c r="O10" s="60"/>
    </row>
    <row r="11" spans="1:16" ht="30" customHeight="1" thickBot="1" x14ac:dyDescent="0.35">
      <c r="B11" s="62" t="s">
        <v>20</v>
      </c>
      <c r="C11" s="111">
        <f ca="1">SUMIFS(Kiadások[ÖSSZEG],Kiadások[DÁTUM],"&lt;="&amp;DtKöz+1,Kiadások[DÁTUM],"&gt;="&amp;DtKez)</f>
        <v>0</v>
      </c>
      <c r="D11" s="111">
        <f ca="1">SUMIFS(Kiadások[ÖSSZEG],Kiadások[DÁTUM],"&lt;="&amp;DtKöz+1,Kiadások[DÁTUM],"&gt;="&amp;DtKez)</f>
        <v>0</v>
      </c>
      <c r="E11" s="111">
        <f ca="1">SUMIFS(Kiadások[ÖSSZEG],Kiadások[DÁTUM],"&lt;="&amp;DtKöz+1,Kiadások[DÁTUM],"&gt;="&amp;DtKez)</f>
        <v>1150</v>
      </c>
      <c r="F11" s="111">
        <f ca="1">SUMIFS(Kiadások[ÖSSZEG],Kiadások[DÁTUM],"&lt;="&amp;DtKöz+1,Kiadások[DÁTUM],"&gt;="&amp;DtKez)</f>
        <v>5225</v>
      </c>
      <c r="G11" s="111">
        <f ca="1">SUMIFS(Kiadások[ÖSSZEG],Kiadások[DÁTUM],"&lt;="&amp;DtKöz+1,Kiadások[DÁTUM],"&gt;="&amp;DtKez)</f>
        <v>3242</v>
      </c>
      <c r="H11" s="111">
        <f ca="1">SUMIFS(Kiadások[ÖSSZEG],Kiadások[DÁTUM],"&lt;="&amp;DtKöz+1,Kiadások[DÁTUM],"&gt;="&amp;DtKez)</f>
        <v>0</v>
      </c>
      <c r="I11" s="111">
        <f ca="1">SUMIFS(Kiadások[ÖSSZEG],Kiadások[DÁTUM],"&lt;="&amp;DtKöz+1,Kiadások[DÁTUM],"&gt;="&amp;DtKez)</f>
        <v>0</v>
      </c>
      <c r="J11" s="111">
        <f ca="1">SUMIFS(Kiadások[ÖSSZEG],Kiadások[DÁTUM],"&lt;="&amp;DtKöz+1,Kiadások[DÁTUM],"&gt;="&amp;DtKez)</f>
        <v>0</v>
      </c>
      <c r="K11" s="111">
        <f ca="1">SUMIFS(Kiadások[ÖSSZEG],Kiadások[DÁTUM],"&lt;="&amp;DtKöz+1,Kiadások[DÁTUM],"&gt;="&amp;DtKez)</f>
        <v>0</v>
      </c>
      <c r="L11" s="111">
        <f ca="1">SUMIFS(Kiadások[ÖSSZEG],Kiadások[DÁTUM],"&lt;="&amp;DtKöz+1,Kiadások[DÁTUM],"&gt;="&amp;DtKez)</f>
        <v>0</v>
      </c>
      <c r="M11" s="111">
        <f ca="1">SUMIFS(Kiadások[ÖSSZEG],Kiadások[DÁTUM],"&lt;="&amp;DtKöz+1,Kiadások[DÁTUM],"&gt;="&amp;DtKez)</f>
        <v>0</v>
      </c>
      <c r="N11" s="111">
        <f ca="1">SUMIFS(Kiadások[ÖSSZEG],Kiadások[DÁTUM],"&lt;="&amp;DtKöz+1,Kiadások[DÁTUM],"&gt;="&amp;DtKez)</f>
        <v>0</v>
      </c>
      <c r="O11" s="60"/>
    </row>
    <row r="12" spans="1:16" ht="30" customHeight="1" x14ac:dyDescent="0.3">
      <c r="B12" s="63" t="s">
        <v>21</v>
      </c>
      <c r="C12" s="112">
        <f ca="1">SUMIFS(Kiadások[ÖSSZEG],Kiadások[DÁTUM],"&lt;="&amp;DtVég,Kiadások[DÁTUM],"&gt;="&amp;DtKöz+1)</f>
        <v>0</v>
      </c>
      <c r="D12" s="112">
        <f ca="1">SUMIFS(Kiadások[ÖSSZEG],Kiadások[DÁTUM],"&lt;="&amp;DtVég,Kiadások[DÁTUM],"&gt;="&amp;DtKöz+1)</f>
        <v>75</v>
      </c>
      <c r="E12" s="112">
        <f ca="1">SUMIFS(Kiadások[ÖSSZEG],Kiadások[DÁTUM],"&lt;="&amp;DtVég,Kiadások[DÁTUM],"&gt;="&amp;DtKöz+1)</f>
        <v>200</v>
      </c>
      <c r="F12" s="112">
        <f ca="1">SUMIFS(Kiadások[ÖSSZEG],Kiadások[DÁTUM],"&lt;="&amp;DtVég,Kiadások[DÁTUM],"&gt;="&amp;DtKöz+1)</f>
        <v>900</v>
      </c>
      <c r="G12" s="112">
        <f ca="1">SUMIFS(Kiadások[ÖSSZEG],Kiadások[DÁTUM],"&lt;="&amp;DtVég,Kiadások[DÁTUM],"&gt;="&amp;DtKöz+1)</f>
        <v>500</v>
      </c>
      <c r="H12" s="112">
        <f ca="1">SUMIFS(Kiadások[ÖSSZEG],Kiadások[DÁTUM],"&lt;="&amp;DtVég,Kiadások[DÁTUM],"&gt;="&amp;DtKöz+1)</f>
        <v>0</v>
      </c>
      <c r="I12" s="112">
        <f ca="1">SUMIFS(Kiadások[ÖSSZEG],Kiadások[DÁTUM],"&lt;="&amp;DtVég,Kiadások[DÁTUM],"&gt;="&amp;DtKöz+1)</f>
        <v>0</v>
      </c>
      <c r="J12" s="112">
        <f ca="1">SUMIFS(Kiadások[ÖSSZEG],Kiadások[DÁTUM],"&lt;="&amp;DtVég,Kiadások[DÁTUM],"&gt;="&amp;DtKöz+1)</f>
        <v>0</v>
      </c>
      <c r="K12" s="112">
        <f ca="1">SUMIFS(Kiadások[ÖSSZEG],Kiadások[DÁTUM],"&lt;="&amp;DtVég,Kiadások[DÁTUM],"&gt;="&amp;DtKöz+1)</f>
        <v>0</v>
      </c>
      <c r="L12" s="112">
        <f ca="1">SUMIFS(Kiadások[ÖSSZEG],Kiadások[DÁTUM],"&lt;="&amp;DtVég,Kiadások[DÁTUM],"&gt;="&amp;DtKöz+1)</f>
        <v>0</v>
      </c>
      <c r="M12" s="112">
        <f ca="1">SUMIFS(Kiadások[ÖSSZEG],Kiadások[DÁTUM],"&lt;="&amp;DtVég,Kiadások[DÁTUM],"&gt;="&amp;DtKöz+1)</f>
        <v>0</v>
      </c>
      <c r="N12" s="112">
        <f ca="1">SUMIFS(Kiadások[ÖSSZEG],Kiadások[DÁTUM],"&lt;="&amp;DtVég,Kiadások[DÁTUM],"&gt;="&amp;DtKöz+1)</f>
        <v>0</v>
      </c>
      <c r="O12" s="64"/>
    </row>
    <row r="14" spans="1:16" ht="16.5" thickBot="1" x14ac:dyDescent="0.35">
      <c r="C14" s="24"/>
    </row>
  </sheetData>
  <mergeCells count="2">
    <mergeCell ref="B1:N1"/>
    <mergeCell ref="C2:H2"/>
  </mergeCells>
  <conditionalFormatting sqref="A2:A4 C2 D4:D5 L4:L5">
    <cfRule type="notContainsBlanks" dxfId="117" priority="1">
      <formula>LEN(TRIM(A2))&gt;0</formula>
    </cfRule>
  </conditionalFormatting>
  <pageMargins left="0.7" right="0.7" top="0.75" bottom="0.75" header="0.3" footer="0.3"/>
  <pageSetup paperSize="9" scale="85" fitToWidth="0" fitToHeight="0" orientation="portrait" r:id="rId1"/>
  <colBreaks count="2" manualBreakCount="2">
    <brk id="4" max="14" man="1"/>
    <brk id="10" max="1048575" man="1"/>
  </colBreaks>
  <ignoredErrors>
    <ignoredError sqref="D4:D5 B2 I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Léptető 7">
              <controlPr defaultSize="0" autoPict="0" altText="A léptető vezérlője a hónaphoz">
                <anchor moveWithCells="1">
                  <from>
                    <xdr:col>1</xdr:col>
                    <xdr:colOff>2343150</xdr:colOff>
                    <xdr:row>1</xdr:row>
                    <xdr:rowOff>161925</xdr:rowOff>
                  </from>
                  <to>
                    <xdr:col>1</xdr:col>
                    <xdr:colOff>2514600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Léptető 9">
              <controlPr defaultSize="0" autoPict="0" altText="A léptető vezérlője az évhez">
                <anchor moveWithCells="1">
                  <from>
                    <xdr:col>9</xdr:col>
                    <xdr:colOff>47625</xdr:colOff>
                    <xdr:row>1</xdr:row>
                    <xdr:rowOff>171450</xdr:rowOff>
                  </from>
                  <to>
                    <xdr:col>9</xdr:col>
                    <xdr:colOff>190500</xdr:colOff>
                    <xdr:row>1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.5" displayEmptyCellsAs="gap" markers="1" high="1" low="1" negative="1" xr2:uid="{00000000-0003-0000-0000-000001000000}">
          <x14:colorSeries theme="5"/>
          <x14:colorNegative theme="6"/>
          <x14:colorAxis rgb="FF000000"/>
          <x14:colorMarkers theme="5"/>
          <x14:colorFirst theme="5"/>
          <x14:colorLast theme="5"/>
          <x14:colorHigh theme="5"/>
          <x14:colorLow theme="5"/>
          <x14:sparklines>
            <x14:sparkline>
              <xm:f>Irányítópult!C9:M9</xm:f>
              <xm:sqref>O9</xm:sqref>
            </x14:sparkline>
            <x14:sparkline>
              <xm:f>Irányítópult!C10:M10</xm:f>
              <xm:sqref>O10</xm:sqref>
            </x14:sparkline>
          </x14:sparklines>
        </x14:sparklineGroup>
        <x14:sparklineGroup manualMax="0" manualMin="0" lineWeight="1.5" displayEmptyCellsAs="gap" markers="1" high="1" low="1" first="1" negative="1" xr2:uid="{00000000-0003-0000-0000-00000000000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Irányítópult!C11:N11</xm:f>
              <xm:sqref>O11</xm:sqref>
            </x14:sparkline>
            <x14:sparkline>
              <xm:f>Irányítópult!C12:N12</xm:f>
              <xm:sqref>O12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-0.249977111117893"/>
    <pageSetUpPr autoPageBreaks="0"/>
  </sheetPr>
  <dimension ref="A1:J36"/>
  <sheetViews>
    <sheetView showGridLines="0" zoomScaleNormal="100" workbookViewId="0"/>
  </sheetViews>
  <sheetFormatPr defaultColWidth="8.88671875" defaultRowHeight="30" customHeight="1" x14ac:dyDescent="0.3"/>
  <cols>
    <col min="1" max="1" width="5" style="81" customWidth="1"/>
    <col min="2" max="2" width="15.44140625" customWidth="1"/>
    <col min="3" max="3" width="24" customWidth="1"/>
    <col min="4" max="4" width="14.6640625" style="3" customWidth="1"/>
    <col min="5" max="5" width="5.88671875" customWidth="1"/>
    <col min="6" max="6" width="15.44140625" customWidth="1"/>
    <col min="7" max="7" width="24.44140625" customWidth="1"/>
    <col min="8" max="8" width="24" style="3" customWidth="1"/>
    <col min="9" max="9" width="13.6640625" style="4" customWidth="1"/>
    <col min="10" max="10" width="5" style="5" customWidth="1"/>
    <col min="11" max="11" width="2.88671875" customWidth="1"/>
  </cols>
  <sheetData>
    <row r="1" spans="1:10" s="5" customFormat="1" ht="48.75" customHeight="1" x14ac:dyDescent="0.3">
      <c r="A1" s="87" t="s">
        <v>37</v>
      </c>
      <c r="B1" s="117" t="str">
        <f>Semi_Monthly_Home_Budget_Title</f>
        <v>Félhavi otthoni költségvetés</v>
      </c>
      <c r="C1" s="117"/>
      <c r="D1" s="117"/>
      <c r="E1" s="117"/>
      <c r="F1" s="117"/>
      <c r="G1" s="117"/>
      <c r="H1" s="116" t="s">
        <v>56</v>
      </c>
      <c r="I1" s="116"/>
      <c r="J1" s="27"/>
    </row>
    <row r="2" spans="1:10" s="54" customFormat="1" ht="41.25" customHeight="1" thickBot="1" x14ac:dyDescent="0.35">
      <c r="A2" s="88" t="s">
        <v>38</v>
      </c>
      <c r="B2" s="55" t="s">
        <v>15</v>
      </c>
      <c r="C2" s="56"/>
      <c r="D2" s="56"/>
      <c r="E2" s="34"/>
      <c r="F2" s="55" t="s">
        <v>16</v>
      </c>
      <c r="G2" s="56"/>
      <c r="H2" s="56"/>
      <c r="I2" s="56"/>
      <c r="J2" s="53"/>
    </row>
    <row r="3" spans="1:10" ht="30" customHeight="1" thickTop="1" thickBot="1" x14ac:dyDescent="0.35">
      <c r="A3" s="86" t="s">
        <v>39</v>
      </c>
      <c r="B3" s="35" t="s">
        <v>40</v>
      </c>
      <c r="C3" s="35" t="s">
        <v>41</v>
      </c>
      <c r="D3" s="35" t="s">
        <v>45</v>
      </c>
      <c r="F3" s="36" t="s">
        <v>40</v>
      </c>
      <c r="G3" s="40" t="s">
        <v>46</v>
      </c>
      <c r="H3" s="28" t="s">
        <v>41</v>
      </c>
      <c r="I3" s="105" t="s">
        <v>45</v>
      </c>
      <c r="J3" s="6"/>
    </row>
    <row r="4" spans="1:10" ht="30" customHeight="1" thickBot="1" x14ac:dyDescent="0.35">
      <c r="B4" s="1">
        <f ca="1">TODAY()</f>
        <v>44697</v>
      </c>
      <c r="C4" s="65" t="s">
        <v>42</v>
      </c>
      <c r="D4" s="66">
        <v>500</v>
      </c>
      <c r="F4" s="37">
        <f ca="1">TODAY()</f>
        <v>44697</v>
      </c>
      <c r="G4" s="38" t="s">
        <v>47</v>
      </c>
      <c r="H4" s="39" t="s">
        <v>57</v>
      </c>
      <c r="I4" s="102">
        <v>500</v>
      </c>
      <c r="J4" s="6"/>
    </row>
    <row r="5" spans="1:10" ht="30" customHeight="1" x14ac:dyDescent="0.3">
      <c r="B5" s="2">
        <f ca="1">TODAY()-14</f>
        <v>44683</v>
      </c>
      <c r="C5" s="67" t="s">
        <v>43</v>
      </c>
      <c r="D5" s="68">
        <v>1300</v>
      </c>
      <c r="F5" s="11">
        <f t="shared" ref="F5:F12" ca="1" si="0">TODAY()-7</f>
        <v>44690</v>
      </c>
      <c r="G5" s="12" t="s">
        <v>48</v>
      </c>
      <c r="H5" s="12" t="s">
        <v>58</v>
      </c>
      <c r="I5" s="103">
        <v>1000</v>
      </c>
      <c r="J5" s="6"/>
    </row>
    <row r="6" spans="1:10" ht="30" customHeight="1" x14ac:dyDescent="0.3">
      <c r="B6" s="11">
        <f ca="1">TODAY()-14</f>
        <v>44683</v>
      </c>
      <c r="C6" s="69" t="s">
        <v>44</v>
      </c>
      <c r="D6" s="70">
        <v>1300</v>
      </c>
      <c r="F6" s="41">
        <f t="shared" ca="1" si="0"/>
        <v>44690</v>
      </c>
      <c r="G6" s="14" t="s">
        <v>48</v>
      </c>
      <c r="H6" s="14" t="s">
        <v>59</v>
      </c>
      <c r="I6" s="104">
        <v>100</v>
      </c>
    </row>
    <row r="7" spans="1:10" ht="30" customHeight="1" x14ac:dyDescent="0.3">
      <c r="A7" s="82"/>
      <c r="B7" s="2">
        <f ca="1">TODAY()-28</f>
        <v>44669</v>
      </c>
      <c r="C7" s="67" t="s">
        <v>43</v>
      </c>
      <c r="D7" s="68">
        <v>1500</v>
      </c>
      <c r="F7" s="11">
        <f t="shared" ca="1" si="0"/>
        <v>44690</v>
      </c>
      <c r="G7" s="12" t="s">
        <v>48</v>
      </c>
      <c r="H7" s="12" t="s">
        <v>60</v>
      </c>
      <c r="I7" s="103">
        <v>50</v>
      </c>
      <c r="J7" s="22"/>
    </row>
    <row r="8" spans="1:10" ht="30" customHeight="1" x14ac:dyDescent="0.3">
      <c r="B8" s="11">
        <f ca="1">TODAY()-28</f>
        <v>44669</v>
      </c>
      <c r="C8" s="69" t="s">
        <v>44</v>
      </c>
      <c r="D8" s="70">
        <v>1600</v>
      </c>
      <c r="F8" s="41">
        <f t="shared" ca="1" si="0"/>
        <v>44690</v>
      </c>
      <c r="G8" s="14" t="s">
        <v>48</v>
      </c>
      <c r="H8" s="14" t="s">
        <v>61</v>
      </c>
      <c r="I8" s="104">
        <v>25</v>
      </c>
    </row>
    <row r="9" spans="1:10" ht="30" customHeight="1" x14ac:dyDescent="0.3">
      <c r="B9" s="2">
        <f ca="1">TODAY()-42</f>
        <v>44655</v>
      </c>
      <c r="C9" s="67" t="s">
        <v>43</v>
      </c>
      <c r="D9" s="68">
        <v>1300</v>
      </c>
      <c r="F9" s="11">
        <f t="shared" ca="1" si="0"/>
        <v>44690</v>
      </c>
      <c r="G9" s="12" t="s">
        <v>48</v>
      </c>
      <c r="H9" s="12" t="s">
        <v>62</v>
      </c>
      <c r="I9" s="103">
        <v>100</v>
      </c>
    </row>
    <row r="10" spans="1:10" ht="30" customHeight="1" x14ac:dyDescent="0.3">
      <c r="B10" s="11">
        <f ca="1">TODAY()-42</f>
        <v>44655</v>
      </c>
      <c r="C10" s="69" t="s">
        <v>44</v>
      </c>
      <c r="D10" s="70">
        <v>1300</v>
      </c>
      <c r="F10" s="41">
        <f t="shared" ca="1" si="0"/>
        <v>44690</v>
      </c>
      <c r="G10" s="14" t="s">
        <v>48</v>
      </c>
      <c r="H10" s="14" t="s">
        <v>62</v>
      </c>
      <c r="I10" s="104">
        <v>30</v>
      </c>
    </row>
    <row r="11" spans="1:10" ht="30" customHeight="1" x14ac:dyDescent="0.3">
      <c r="B11" s="2">
        <f ca="1">TODAY()-56</f>
        <v>44641</v>
      </c>
      <c r="C11" s="67" t="s">
        <v>43</v>
      </c>
      <c r="D11" s="68">
        <v>1500</v>
      </c>
      <c r="F11" s="11">
        <f t="shared" ca="1" si="0"/>
        <v>44690</v>
      </c>
      <c r="G11" s="12" t="s">
        <v>48</v>
      </c>
      <c r="H11" s="12" t="s">
        <v>58</v>
      </c>
      <c r="I11" s="103">
        <v>50</v>
      </c>
    </row>
    <row r="12" spans="1:10" ht="30" customHeight="1" x14ac:dyDescent="0.3">
      <c r="B12" s="11">
        <f ca="1">TODAY()-56</f>
        <v>44641</v>
      </c>
      <c r="C12" s="69" t="s">
        <v>44</v>
      </c>
      <c r="D12" s="70">
        <v>1600</v>
      </c>
      <c r="F12" s="41">
        <f t="shared" ca="1" si="0"/>
        <v>44690</v>
      </c>
      <c r="G12" s="14" t="s">
        <v>48</v>
      </c>
      <c r="H12" s="14" t="s">
        <v>62</v>
      </c>
      <c r="I12" s="104">
        <v>50</v>
      </c>
    </row>
    <row r="13" spans="1:10" ht="30" customHeight="1" x14ac:dyDescent="0.3">
      <c r="B13" s="2">
        <f ca="1">TODAY()-70</f>
        <v>44627</v>
      </c>
      <c r="C13" s="67" t="s">
        <v>43</v>
      </c>
      <c r="D13" s="68">
        <v>1300</v>
      </c>
      <c r="F13" s="11">
        <f ca="1">TODAY()-7</f>
        <v>44690</v>
      </c>
      <c r="G13" s="12" t="s">
        <v>48</v>
      </c>
      <c r="H13" s="12" t="s">
        <v>62</v>
      </c>
      <c r="I13" s="103">
        <v>25</v>
      </c>
    </row>
    <row r="14" spans="1:10" ht="30" customHeight="1" x14ac:dyDescent="0.3">
      <c r="D14"/>
      <c r="F14" s="41">
        <f ca="1">TODAY()-8</f>
        <v>44689</v>
      </c>
      <c r="G14" s="14" t="s">
        <v>48</v>
      </c>
      <c r="H14" s="14" t="s">
        <v>59</v>
      </c>
      <c r="I14" s="104">
        <v>100</v>
      </c>
    </row>
    <row r="15" spans="1:10" ht="30" customHeight="1" x14ac:dyDescent="0.3">
      <c r="D15"/>
      <c r="F15" s="11">
        <f ca="1">TODAY()-9</f>
        <v>44688</v>
      </c>
      <c r="G15" s="12" t="s">
        <v>49</v>
      </c>
      <c r="H15" s="12" t="s">
        <v>63</v>
      </c>
      <c r="I15" s="103">
        <v>37</v>
      </c>
    </row>
    <row r="16" spans="1:10" ht="30" customHeight="1" x14ac:dyDescent="0.3">
      <c r="D16"/>
      <c r="F16" s="41">
        <f ca="1">TODAY()-10</f>
        <v>44687</v>
      </c>
      <c r="G16" s="14" t="s">
        <v>49</v>
      </c>
      <c r="H16" s="14" t="s">
        <v>64</v>
      </c>
      <c r="I16" s="104">
        <v>350</v>
      </c>
    </row>
    <row r="17" spans="4:9" ht="30" customHeight="1" x14ac:dyDescent="0.3">
      <c r="D17"/>
      <c r="F17" s="11">
        <f ca="1">TODAY()-11</f>
        <v>44686</v>
      </c>
      <c r="G17" s="12" t="s">
        <v>50</v>
      </c>
      <c r="H17" s="12" t="s">
        <v>65</v>
      </c>
      <c r="I17" s="103">
        <v>75</v>
      </c>
    </row>
    <row r="18" spans="4:9" ht="30" customHeight="1" x14ac:dyDescent="0.3">
      <c r="D18"/>
      <c r="F18" s="41">
        <f ca="1">TODAY()-12</f>
        <v>44685</v>
      </c>
      <c r="G18" s="14" t="s">
        <v>51</v>
      </c>
      <c r="H18" s="14" t="s">
        <v>66</v>
      </c>
      <c r="I18" s="104">
        <v>150</v>
      </c>
    </row>
    <row r="19" spans="4:9" ht="30" customHeight="1" x14ac:dyDescent="0.3">
      <c r="D19"/>
      <c r="F19" s="11">
        <f ca="1">TODAY()-13</f>
        <v>44684</v>
      </c>
      <c r="G19" s="12" t="s">
        <v>52</v>
      </c>
      <c r="H19" s="12" t="s">
        <v>67</v>
      </c>
      <c r="I19" s="103">
        <v>250</v>
      </c>
    </row>
    <row r="20" spans="4:9" ht="30" customHeight="1" x14ac:dyDescent="0.3">
      <c r="D20"/>
      <c r="F20" s="41">
        <f ca="1">TODAY()-14</f>
        <v>44683</v>
      </c>
      <c r="G20" s="14" t="s">
        <v>52</v>
      </c>
      <c r="H20" s="14" t="s">
        <v>68</v>
      </c>
      <c r="I20" s="104">
        <v>250</v>
      </c>
    </row>
    <row r="21" spans="4:9" ht="30" customHeight="1" x14ac:dyDescent="0.3">
      <c r="D21"/>
      <c r="F21" s="11">
        <f ca="1">TODAY()-15</f>
        <v>44682</v>
      </c>
      <c r="G21" s="12" t="s">
        <v>53</v>
      </c>
      <c r="H21" s="12" t="s">
        <v>69</v>
      </c>
      <c r="I21" s="103">
        <v>100</v>
      </c>
    </row>
    <row r="22" spans="4:9" ht="30" customHeight="1" x14ac:dyDescent="0.3">
      <c r="D22"/>
      <c r="F22" s="41">
        <f ca="1">TODAY()-16</f>
        <v>44681</v>
      </c>
      <c r="G22" s="14" t="s">
        <v>54</v>
      </c>
      <c r="H22" s="14" t="s">
        <v>50</v>
      </c>
      <c r="I22" s="104">
        <v>50</v>
      </c>
    </row>
    <row r="23" spans="4:9" ht="30" customHeight="1" x14ac:dyDescent="0.3">
      <c r="F23" s="11">
        <f ca="1">TODAY()-20</f>
        <v>44677</v>
      </c>
      <c r="G23" s="12" t="s">
        <v>54</v>
      </c>
      <c r="H23" s="12" t="s">
        <v>70</v>
      </c>
      <c r="I23" s="103">
        <v>50</v>
      </c>
    </row>
    <row r="24" spans="4:9" ht="30" customHeight="1" x14ac:dyDescent="0.3">
      <c r="F24" s="41">
        <f ca="1">TODAY()-20</f>
        <v>44677</v>
      </c>
      <c r="G24" s="14" t="s">
        <v>54</v>
      </c>
      <c r="H24" s="14" t="s">
        <v>71</v>
      </c>
      <c r="I24" s="104">
        <v>50</v>
      </c>
    </row>
    <row r="25" spans="4:9" ht="30" customHeight="1" x14ac:dyDescent="0.3">
      <c r="F25" s="11">
        <f ca="1">TODAY()-25</f>
        <v>44672</v>
      </c>
      <c r="G25" s="12" t="s">
        <v>55</v>
      </c>
      <c r="H25" s="12" t="s">
        <v>72</v>
      </c>
      <c r="I25" s="103">
        <v>300</v>
      </c>
    </row>
    <row r="26" spans="4:9" ht="30" customHeight="1" x14ac:dyDescent="0.3">
      <c r="F26" s="41">
        <f ca="1">TODAY()-25</f>
        <v>44672</v>
      </c>
      <c r="G26" s="14" t="s">
        <v>55</v>
      </c>
      <c r="H26" s="14" t="s">
        <v>73</v>
      </c>
      <c r="I26" s="104">
        <v>350</v>
      </c>
    </row>
    <row r="27" spans="4:9" ht="30" customHeight="1" x14ac:dyDescent="0.3">
      <c r="F27" s="11">
        <f ca="1">TODAY()-25</f>
        <v>44672</v>
      </c>
      <c r="G27" s="12" t="s">
        <v>55</v>
      </c>
      <c r="H27" s="12" t="s">
        <v>74</v>
      </c>
      <c r="I27" s="103">
        <v>50</v>
      </c>
    </row>
    <row r="28" spans="4:9" ht="30" customHeight="1" x14ac:dyDescent="0.3">
      <c r="F28" s="41">
        <f ca="1">TODAY()-30</f>
        <v>44667</v>
      </c>
      <c r="G28" s="14" t="s">
        <v>55</v>
      </c>
      <c r="H28" s="14" t="s">
        <v>75</v>
      </c>
      <c r="I28" s="104">
        <v>50</v>
      </c>
    </row>
    <row r="29" spans="4:9" ht="30" customHeight="1" x14ac:dyDescent="0.3">
      <c r="F29" s="11">
        <f ca="1">TODAY()-31</f>
        <v>44666</v>
      </c>
      <c r="G29" s="12" t="s">
        <v>55</v>
      </c>
      <c r="H29" s="12" t="s">
        <v>75</v>
      </c>
      <c r="I29" s="103">
        <v>25</v>
      </c>
    </row>
    <row r="30" spans="4:9" ht="30" customHeight="1" x14ac:dyDescent="0.3">
      <c r="F30" s="41">
        <f ca="1">TODAY()-42</f>
        <v>44655</v>
      </c>
      <c r="G30" s="14" t="s">
        <v>55</v>
      </c>
      <c r="H30" s="14" t="s">
        <v>73</v>
      </c>
      <c r="I30" s="104">
        <v>150</v>
      </c>
    </row>
    <row r="31" spans="4:9" ht="30" customHeight="1" x14ac:dyDescent="0.3">
      <c r="F31" s="11">
        <f ca="1">TODAY()-45</f>
        <v>44652</v>
      </c>
      <c r="G31" s="12" t="s">
        <v>48</v>
      </c>
      <c r="H31" s="12" t="s">
        <v>58</v>
      </c>
      <c r="I31" s="103">
        <v>5000</v>
      </c>
    </row>
    <row r="32" spans="4:9" ht="30" customHeight="1" x14ac:dyDescent="0.3">
      <c r="F32" s="41">
        <f ca="1">TODAY()-50</f>
        <v>44647</v>
      </c>
      <c r="G32" s="14" t="s">
        <v>48</v>
      </c>
      <c r="H32" s="14" t="s">
        <v>59</v>
      </c>
      <c r="I32" s="104">
        <v>200</v>
      </c>
    </row>
    <row r="33" spans="6:9" ht="30" customHeight="1" x14ac:dyDescent="0.3">
      <c r="F33" s="11">
        <f ca="1">TODAY()-65</f>
        <v>44632</v>
      </c>
      <c r="G33" s="12" t="s">
        <v>48</v>
      </c>
      <c r="H33" s="12" t="s">
        <v>62</v>
      </c>
      <c r="I33" s="103">
        <v>100</v>
      </c>
    </row>
    <row r="34" spans="6:9" ht="30" customHeight="1" x14ac:dyDescent="0.3">
      <c r="F34" s="41">
        <f ca="1">TODAY()-70</f>
        <v>44627</v>
      </c>
      <c r="G34" s="14" t="s">
        <v>48</v>
      </c>
      <c r="H34" s="14" t="s">
        <v>61</v>
      </c>
      <c r="I34" s="104">
        <v>50</v>
      </c>
    </row>
    <row r="35" spans="6:9" ht="30" customHeight="1" x14ac:dyDescent="0.3">
      <c r="F35" s="11">
        <f ca="1">TODAY()-75</f>
        <v>44622</v>
      </c>
      <c r="G35" s="12" t="s">
        <v>48</v>
      </c>
      <c r="H35" s="12" t="s">
        <v>58</v>
      </c>
      <c r="I35" s="103">
        <v>1000</v>
      </c>
    </row>
    <row r="36" spans="6:9" ht="30" customHeight="1" x14ac:dyDescent="0.3">
      <c r="F36" s="41">
        <f ca="1">TODAY()-78</f>
        <v>44619</v>
      </c>
      <c r="G36" s="14" t="s">
        <v>49</v>
      </c>
      <c r="H36" s="14" t="s">
        <v>63</v>
      </c>
      <c r="I36" s="104">
        <v>75</v>
      </c>
    </row>
  </sheetData>
  <mergeCells count="2">
    <mergeCell ref="H1:I1"/>
    <mergeCell ref="B1:G1"/>
  </mergeCells>
  <dataValidations count="2">
    <dataValidation type="list" errorStyle="warning" allowBlank="1" showInputMessage="1" showErrorMessage="1" error="Válassza ki a listából a leírást. Válassza a MÉGSE gombot, az ALT+LE billentyűkombinációval jelenítse meg a lehetőségeket, majd a LE és az ENTER billentyűt lenyomva válassza ki a kívánt elemet." sqref="H17:H36 H4 H6:H15 H5" xr:uid="{00000000-0002-0000-0100-000000000000}">
      <formula1>KeresésiLista</formula1>
    </dataValidation>
    <dataValidation type="list" errorStyle="warning" allowBlank="1" showInputMessage="1" showErrorMessage="1" error="Válassza ki a listából a kategóriát. Válassza a MÉGSE gombot, az ALT+LE billentyűkombinációval jelenítse meg a lehetőségeket, majd a LE és az ENTER billentyűt lenyomva válassza ki a kívánt elemet." sqref="G4:G36" xr:uid="{00000000-0002-0000-0100-000001000000}">
      <formula1>Kategória</formula1>
    </dataValidation>
  </dataValidations>
  <pageMargins left="0.7" right="0.7" top="0.75" bottom="0.75" header="0.3" footer="0.3"/>
  <pageSetup paperSize="9" fitToHeight="0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Válassza ki a listából a leírást. Válassza a MÉGSE gombot, az ALT+LE billentyűkombinációval jelenítse meg a lehetőségeket, majd a LE és az ENTER billentyűt lenyomva válassza ki a kívánt elemet." xr:uid="{E45ECBC8-C1AB-4F2C-8884-AB5DC76EB7E0}">
          <x14:formula1>
            <xm:f>Adatlisták!$D$4:$D$5</xm:f>
          </x14:formula1>
          <xm:sqref>H16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755851924192"/>
    <pageSetUpPr autoPageBreaks="0"/>
  </sheetPr>
  <dimension ref="A1:G36"/>
  <sheetViews>
    <sheetView showGridLines="0" zoomScaleNormal="100" workbookViewId="0"/>
  </sheetViews>
  <sheetFormatPr defaultColWidth="10.6640625" defaultRowHeight="30" customHeight="1" x14ac:dyDescent="0.3"/>
  <cols>
    <col min="1" max="1" width="5" style="81" customWidth="1"/>
    <col min="2" max="2" width="21.109375" bestFit="1" customWidth="1"/>
    <col min="3" max="3" width="16.5546875" bestFit="1" customWidth="1"/>
    <col min="4" max="4" width="35.88671875" customWidth="1"/>
    <col min="5" max="5" width="36.88671875" customWidth="1"/>
    <col min="6" max="6" width="38.44140625" customWidth="1"/>
    <col min="7" max="7" width="5" style="22" customWidth="1"/>
    <col min="8" max="8" width="2.88671875" customWidth="1"/>
  </cols>
  <sheetData>
    <row r="1" spans="1:7" s="5" customFormat="1" ht="48.75" customHeight="1" x14ac:dyDescent="0.3">
      <c r="A1" s="87" t="s">
        <v>76</v>
      </c>
      <c r="B1" s="117" t="str">
        <f>Semi_Monthly_Home_Budget_Title</f>
        <v>Félhavi otthoni költségvetés</v>
      </c>
      <c r="C1" s="117"/>
      <c r="D1" s="117"/>
      <c r="E1" s="117"/>
      <c r="F1" s="57" t="s">
        <v>87</v>
      </c>
      <c r="G1" s="27"/>
    </row>
    <row r="2" spans="1:7" ht="182.1" customHeight="1" x14ac:dyDescent="0.3">
      <c r="A2" s="88" t="s">
        <v>77</v>
      </c>
      <c r="B2" s="118" t="s">
        <v>82</v>
      </c>
      <c r="C2" s="118"/>
      <c r="D2" s="118"/>
      <c r="E2" s="89" t="s">
        <v>86</v>
      </c>
      <c r="F2" s="89" t="s">
        <v>88</v>
      </c>
      <c r="G2" s="42"/>
    </row>
    <row r="3" spans="1:7" s="76" customFormat="1" ht="28.7" customHeight="1" x14ac:dyDescent="0.3">
      <c r="A3" s="93" t="s">
        <v>78</v>
      </c>
      <c r="B3" s="73" t="s">
        <v>83</v>
      </c>
      <c r="C3" s="74"/>
      <c r="D3" s="74"/>
      <c r="E3" s="74"/>
      <c r="F3" s="74"/>
      <c r="G3" s="75"/>
    </row>
    <row r="4" spans="1:7" ht="29.1" customHeight="1" thickBot="1" x14ac:dyDescent="0.35">
      <c r="A4" s="86" t="s">
        <v>79</v>
      </c>
      <c r="B4" s="77" t="s">
        <v>16</v>
      </c>
      <c r="G4" s="32"/>
    </row>
    <row r="5" spans="1:7" ht="16.5" thickBot="1" x14ac:dyDescent="0.35">
      <c r="A5" s="90" t="s">
        <v>80</v>
      </c>
      <c r="B5" s="99" t="s">
        <v>84</v>
      </c>
      <c r="C5" s="122" t="s">
        <v>124</v>
      </c>
      <c r="D5" s="119" t="s">
        <v>125</v>
      </c>
      <c r="E5" s="120"/>
      <c r="F5" s="120"/>
      <c r="G5" s="32"/>
    </row>
    <row r="6" spans="1:7" ht="15.75" x14ac:dyDescent="0.3">
      <c r="A6" s="90" t="s">
        <v>81</v>
      </c>
      <c r="B6" s="100" t="s">
        <v>72</v>
      </c>
      <c r="C6" s="123">
        <v>300</v>
      </c>
      <c r="G6" s="32"/>
    </row>
    <row r="7" spans="1:7" ht="15.75" x14ac:dyDescent="0.3">
      <c r="B7" s="100" t="s">
        <v>73</v>
      </c>
      <c r="C7" s="101">
        <v>500</v>
      </c>
    </row>
    <row r="8" spans="1:7" ht="15.75" x14ac:dyDescent="0.3">
      <c r="A8" s="82"/>
      <c r="B8" s="100" t="s">
        <v>70</v>
      </c>
      <c r="C8" s="101">
        <v>50</v>
      </c>
    </row>
    <row r="9" spans="1:7" ht="15.75" x14ac:dyDescent="0.3">
      <c r="B9" s="100" t="s">
        <v>59</v>
      </c>
      <c r="C9" s="101">
        <v>400</v>
      </c>
    </row>
    <row r="10" spans="1:7" ht="15.75" x14ac:dyDescent="0.3">
      <c r="B10" s="100" t="s">
        <v>68</v>
      </c>
      <c r="C10" s="101">
        <v>250</v>
      </c>
    </row>
    <row r="11" spans="1:7" ht="15.75" x14ac:dyDescent="0.3">
      <c r="B11" s="100" t="s">
        <v>64</v>
      </c>
      <c r="C11" s="101">
        <v>350</v>
      </c>
    </row>
    <row r="12" spans="1:7" ht="15.75" x14ac:dyDescent="0.3">
      <c r="B12" s="100" t="s">
        <v>57</v>
      </c>
      <c r="C12" s="101">
        <v>500</v>
      </c>
    </row>
    <row r="13" spans="1:7" ht="15.75" x14ac:dyDescent="0.3">
      <c r="B13" s="100" t="s">
        <v>66</v>
      </c>
      <c r="C13" s="101">
        <v>150</v>
      </c>
    </row>
    <row r="14" spans="1:7" ht="15.75" x14ac:dyDescent="0.3">
      <c r="B14" s="100" t="s">
        <v>69</v>
      </c>
      <c r="C14" s="101">
        <v>100</v>
      </c>
    </row>
    <row r="15" spans="1:7" ht="15.75" x14ac:dyDescent="0.3">
      <c r="B15" s="100" t="s">
        <v>71</v>
      </c>
      <c r="C15" s="101">
        <v>50</v>
      </c>
    </row>
    <row r="16" spans="1:7" ht="15.75" x14ac:dyDescent="0.3">
      <c r="B16" s="100" t="s">
        <v>50</v>
      </c>
      <c r="C16" s="101">
        <v>50</v>
      </c>
    </row>
    <row r="17" spans="1:6" customFormat="1" ht="15.75" x14ac:dyDescent="0.3">
      <c r="A17" s="83"/>
      <c r="B17" s="100" t="s">
        <v>63</v>
      </c>
      <c r="C17" s="101">
        <v>112</v>
      </c>
    </row>
    <row r="18" spans="1:6" customFormat="1" ht="15.75" x14ac:dyDescent="0.3">
      <c r="A18" s="83"/>
      <c r="B18" s="100" t="s">
        <v>74</v>
      </c>
      <c r="C18" s="101">
        <v>50</v>
      </c>
    </row>
    <row r="19" spans="1:6" customFormat="1" ht="15.75" x14ac:dyDescent="0.3">
      <c r="A19" s="83"/>
      <c r="B19" s="100" t="s">
        <v>65</v>
      </c>
      <c r="C19" s="101">
        <v>75</v>
      </c>
    </row>
    <row r="20" spans="1:6" customFormat="1" ht="15.75" x14ac:dyDescent="0.3">
      <c r="A20" s="83"/>
      <c r="B20" s="100" t="s">
        <v>60</v>
      </c>
      <c r="C20" s="101">
        <v>50</v>
      </c>
    </row>
    <row r="21" spans="1:6" customFormat="1" ht="15.75" x14ac:dyDescent="0.3">
      <c r="A21" s="83"/>
      <c r="B21" s="100" t="s">
        <v>67</v>
      </c>
      <c r="C21" s="101">
        <v>250</v>
      </c>
    </row>
    <row r="22" spans="1:6" customFormat="1" ht="15.75" x14ac:dyDescent="0.3">
      <c r="A22" s="83"/>
      <c r="B22" s="100" t="s">
        <v>62</v>
      </c>
      <c r="C22" s="101">
        <v>305</v>
      </c>
    </row>
    <row r="23" spans="1:6" customFormat="1" ht="15.75" x14ac:dyDescent="0.3">
      <c r="A23" s="83"/>
      <c r="B23" s="100" t="s">
        <v>61</v>
      </c>
      <c r="C23" s="101">
        <v>75</v>
      </c>
      <c r="D23" s="96"/>
      <c r="E23" s="96"/>
      <c r="F23" s="96"/>
    </row>
    <row r="24" spans="1:6" customFormat="1" ht="15.75" x14ac:dyDescent="0.3">
      <c r="A24" s="83"/>
      <c r="B24" s="100" t="s">
        <v>58</v>
      </c>
      <c r="C24" s="101">
        <v>7050</v>
      </c>
      <c r="D24" s="96"/>
      <c r="E24" s="96"/>
      <c r="F24" s="96"/>
    </row>
    <row r="25" spans="1:6" customFormat="1" ht="16.5" thickBot="1" x14ac:dyDescent="0.35">
      <c r="A25" s="83"/>
      <c r="B25" s="100" t="s">
        <v>75</v>
      </c>
      <c r="C25" s="101">
        <v>75</v>
      </c>
      <c r="D25" s="96"/>
      <c r="E25" s="96"/>
      <c r="F25" s="96"/>
    </row>
    <row r="26" spans="1:6" customFormat="1" ht="16.5" thickBot="1" x14ac:dyDescent="0.35">
      <c r="A26" s="83"/>
      <c r="B26" s="72" t="s">
        <v>85</v>
      </c>
      <c r="C26" s="98">
        <v>10742</v>
      </c>
      <c r="D26" s="96"/>
      <c r="E26" s="96"/>
      <c r="F26" s="96"/>
    </row>
    <row r="27" spans="1:6" customFormat="1" ht="15.75" x14ac:dyDescent="0.3">
      <c r="A27" s="83"/>
      <c r="D27" s="96"/>
      <c r="E27" s="96"/>
      <c r="F27" s="96"/>
    </row>
    <row r="28" spans="1:6" customFormat="1" ht="15.75" x14ac:dyDescent="0.3">
      <c r="A28" s="83"/>
      <c r="D28" s="96"/>
      <c r="E28" s="96"/>
      <c r="F28" s="96"/>
    </row>
    <row r="29" spans="1:6" customFormat="1" ht="15.75" x14ac:dyDescent="0.3">
      <c r="A29" s="83"/>
      <c r="D29" s="96"/>
      <c r="E29" s="96"/>
      <c r="F29" s="96"/>
    </row>
    <row r="30" spans="1:6" customFormat="1" ht="15.75" x14ac:dyDescent="0.3">
      <c r="A30" s="83"/>
      <c r="D30" s="96"/>
      <c r="E30" s="96"/>
      <c r="F30" s="96"/>
    </row>
    <row r="31" spans="1:6" customFormat="1" ht="15.75" x14ac:dyDescent="0.3">
      <c r="A31" s="83"/>
      <c r="D31" s="96"/>
      <c r="E31" s="96"/>
      <c r="F31" s="96"/>
    </row>
    <row r="32" spans="1:6" customFormat="1" ht="15.75" x14ac:dyDescent="0.3">
      <c r="A32" s="83"/>
      <c r="D32" s="96"/>
      <c r="E32" s="96"/>
      <c r="F32" s="96"/>
    </row>
    <row r="33" spans="1:6" customFormat="1" ht="30" customHeight="1" x14ac:dyDescent="0.3">
      <c r="A33" s="83"/>
      <c r="D33" s="96"/>
      <c r="E33" s="96"/>
      <c r="F33" s="96"/>
    </row>
    <row r="34" spans="1:6" customFormat="1" ht="30" customHeight="1" x14ac:dyDescent="0.3">
      <c r="A34" s="83"/>
      <c r="D34" s="96"/>
      <c r="E34" s="96"/>
      <c r="F34" s="96"/>
    </row>
    <row r="35" spans="1:6" customFormat="1" ht="30" customHeight="1" x14ac:dyDescent="0.3">
      <c r="A35" s="83"/>
      <c r="D35" s="96"/>
      <c r="E35" s="96"/>
      <c r="F35" s="96"/>
    </row>
    <row r="36" spans="1:6" customFormat="1" ht="30" customHeight="1" x14ac:dyDescent="0.3">
      <c r="A36" s="83"/>
      <c r="D36" s="96"/>
      <c r="E36" s="96"/>
      <c r="F36" s="96"/>
    </row>
  </sheetData>
  <mergeCells count="3">
    <mergeCell ref="B1:E1"/>
    <mergeCell ref="B2:D2"/>
    <mergeCell ref="D5:F5"/>
  </mergeCells>
  <pageMargins left="0.7" right="0.7" top="0.75" bottom="0.75" header="0.3" footer="0.3"/>
  <pageSetup paperSize="9" scale="96" fitToHeight="0" orientation="portrait" r:id="rId2"/>
  <rowBreaks count="1" manualBreakCount="1">
    <brk id="33" max="16383" man="1"/>
  </rowBreaks>
  <colBreaks count="1" manualBreakCount="1">
    <brk id="4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  <pageSetUpPr autoPageBreaks="0"/>
  </sheetPr>
  <dimension ref="A1:N16"/>
  <sheetViews>
    <sheetView showGridLines="0" zoomScaleNormal="100" workbookViewId="0"/>
  </sheetViews>
  <sheetFormatPr defaultColWidth="14" defaultRowHeight="30" customHeight="1" x14ac:dyDescent="0.3"/>
  <cols>
    <col min="1" max="1" width="5" style="81" customWidth="1"/>
    <col min="2" max="2" width="19.88671875" style="5" customWidth="1"/>
    <col min="3" max="3" width="18.33203125" style="5" customWidth="1"/>
    <col min="4" max="4" width="18.77734375" style="5" bestFit="1" customWidth="1"/>
    <col min="5" max="5" width="25.109375" style="5" bestFit="1" customWidth="1"/>
    <col min="6" max="6" width="20.109375" style="5" customWidth="1"/>
    <col min="7" max="7" width="21.6640625" style="5" customWidth="1"/>
    <col min="8" max="8" width="21.5546875" style="5" bestFit="1" customWidth="1"/>
    <col min="9" max="9" width="17.109375" style="5" customWidth="1"/>
    <col min="10" max="10" width="23.21875" style="5" customWidth="1"/>
    <col min="11" max="11" width="17.109375" style="5" customWidth="1"/>
    <col min="12" max="12" width="23" style="5" customWidth="1"/>
    <col min="13" max="13" width="22.21875" style="5" customWidth="1"/>
    <col min="14" max="14" width="5" style="5" customWidth="1"/>
    <col min="15" max="15" width="2.88671875" style="5" customWidth="1"/>
    <col min="16" max="16384" width="14" style="5"/>
  </cols>
  <sheetData>
    <row r="1" spans="1:14" ht="48.75" customHeight="1" x14ac:dyDescent="0.3">
      <c r="A1" s="87" t="s">
        <v>89</v>
      </c>
      <c r="B1" s="121" t="str">
        <f>Semi_Monthly_Home_Budget_Title</f>
        <v>Félhavi otthoni költségvetés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43" t="s">
        <v>120</v>
      </c>
      <c r="N1" s="27"/>
    </row>
    <row r="2" spans="1:14" ht="47.25" customHeight="1" x14ac:dyDescent="0.3">
      <c r="A2" s="93" t="s">
        <v>78</v>
      </c>
      <c r="B2" s="51" t="s">
        <v>91</v>
      </c>
      <c r="C2"/>
      <c r="D2"/>
      <c r="E2"/>
      <c r="F2"/>
      <c r="G2"/>
      <c r="H2"/>
      <c r="I2"/>
      <c r="J2"/>
      <c r="K2"/>
      <c r="L2"/>
      <c r="M2"/>
      <c r="N2" s="33"/>
    </row>
    <row r="3" spans="1:14" s="45" customFormat="1" ht="30" customHeight="1" x14ac:dyDescent="0.3">
      <c r="A3" s="93" t="s">
        <v>90</v>
      </c>
      <c r="B3" s="49" t="s">
        <v>48</v>
      </c>
      <c r="C3" s="50" t="s">
        <v>49</v>
      </c>
      <c r="D3" s="49" t="s">
        <v>50</v>
      </c>
      <c r="E3" s="50" t="s">
        <v>96</v>
      </c>
      <c r="F3" s="49" t="s">
        <v>51</v>
      </c>
      <c r="G3" s="50" t="s">
        <v>52</v>
      </c>
      <c r="H3" s="49" t="s">
        <v>47</v>
      </c>
      <c r="I3" s="50" t="s">
        <v>71</v>
      </c>
      <c r="J3" s="49" t="s">
        <v>53</v>
      </c>
      <c r="K3" s="50" t="s">
        <v>54</v>
      </c>
      <c r="L3" s="49" t="s">
        <v>115</v>
      </c>
      <c r="M3" s="50" t="s">
        <v>55</v>
      </c>
      <c r="N3" s="44"/>
    </row>
    <row r="4" spans="1:14" s="47" customFormat="1" ht="30" customHeight="1" x14ac:dyDescent="0.3">
      <c r="A4" s="81"/>
      <c r="B4" s="46" t="s">
        <v>58</v>
      </c>
      <c r="C4" s="71" t="s">
        <v>63</v>
      </c>
      <c r="D4" s="46" t="s">
        <v>64</v>
      </c>
      <c r="E4" s="46" t="s">
        <v>97</v>
      </c>
      <c r="F4" s="46" t="s">
        <v>101</v>
      </c>
      <c r="G4" s="46" t="s">
        <v>105</v>
      </c>
      <c r="H4" s="46" t="s">
        <v>108</v>
      </c>
      <c r="I4" s="46" t="s">
        <v>71</v>
      </c>
      <c r="J4" s="46" t="s">
        <v>110</v>
      </c>
      <c r="K4" s="46" t="s">
        <v>50</v>
      </c>
      <c r="L4" s="46" t="s">
        <v>116</v>
      </c>
      <c r="M4" s="46" t="s">
        <v>72</v>
      </c>
    </row>
    <row r="5" spans="1:14" s="47" customFormat="1" ht="30" customHeight="1" x14ac:dyDescent="0.3">
      <c r="A5" s="81"/>
      <c r="B5" s="52" t="s">
        <v>59</v>
      </c>
      <c r="C5" s="52" t="s">
        <v>92</v>
      </c>
      <c r="D5" s="52" t="s">
        <v>65</v>
      </c>
      <c r="E5" s="52" t="s">
        <v>98</v>
      </c>
      <c r="F5" s="52" t="s">
        <v>102</v>
      </c>
      <c r="G5" s="52" t="s">
        <v>67</v>
      </c>
      <c r="H5" s="52" t="s">
        <v>57</v>
      </c>
      <c r="I5" s="52" t="s">
        <v>109</v>
      </c>
      <c r="J5" s="52" t="s">
        <v>111</v>
      </c>
      <c r="K5" s="52" t="s">
        <v>114</v>
      </c>
      <c r="L5" s="52" t="s">
        <v>117</v>
      </c>
      <c r="M5" s="52" t="s">
        <v>73</v>
      </c>
    </row>
    <row r="6" spans="1:14" s="47" customFormat="1" ht="30" customHeight="1" x14ac:dyDescent="0.3">
      <c r="A6" s="81"/>
      <c r="B6" s="46" t="s">
        <v>60</v>
      </c>
      <c r="C6" s="46" t="s">
        <v>93</v>
      </c>
      <c r="D6" s="46"/>
      <c r="E6" s="46" t="s">
        <v>99</v>
      </c>
      <c r="F6" s="46" t="s">
        <v>66</v>
      </c>
      <c r="G6" s="46" t="s">
        <v>106</v>
      </c>
      <c r="H6" s="46"/>
      <c r="I6" s="46"/>
      <c r="J6" s="46" t="s">
        <v>112</v>
      </c>
      <c r="K6" s="46" t="s">
        <v>47</v>
      </c>
      <c r="L6" s="46" t="s">
        <v>118</v>
      </c>
      <c r="M6" s="46" t="s">
        <v>74</v>
      </c>
    </row>
    <row r="7" spans="1:14" s="47" customFormat="1" ht="30" customHeight="1" x14ac:dyDescent="0.3">
      <c r="A7" s="81"/>
      <c r="B7" s="52" t="s">
        <v>61</v>
      </c>
      <c r="C7" s="52" t="s">
        <v>94</v>
      </c>
      <c r="D7" s="52"/>
      <c r="E7" s="52" t="s">
        <v>100</v>
      </c>
      <c r="F7" s="52" t="s">
        <v>103</v>
      </c>
      <c r="G7" s="52" t="s">
        <v>107</v>
      </c>
      <c r="H7" s="52"/>
      <c r="I7" s="52"/>
      <c r="J7" s="52" t="s">
        <v>69</v>
      </c>
      <c r="K7" s="52" t="s">
        <v>70</v>
      </c>
      <c r="L7" s="52" t="s">
        <v>71</v>
      </c>
      <c r="M7" s="52" t="s">
        <v>121</v>
      </c>
    </row>
    <row r="8" spans="1:14" s="47" customFormat="1" ht="30" customHeight="1" x14ac:dyDescent="0.3">
      <c r="A8" s="81"/>
      <c r="B8" s="46" t="s">
        <v>62</v>
      </c>
      <c r="C8" s="46" t="s">
        <v>95</v>
      </c>
      <c r="D8" s="46"/>
      <c r="E8" s="46"/>
      <c r="F8" s="46" t="s">
        <v>104</v>
      </c>
      <c r="G8" s="46" t="s">
        <v>68</v>
      </c>
      <c r="H8" s="46"/>
      <c r="I8" s="46"/>
      <c r="J8" s="46" t="s">
        <v>113</v>
      </c>
      <c r="K8" s="46" t="s">
        <v>71</v>
      </c>
      <c r="L8" s="46" t="s">
        <v>119</v>
      </c>
      <c r="M8" s="46" t="s">
        <v>75</v>
      </c>
    </row>
    <row r="9" spans="1:14" s="47" customFormat="1" ht="30" customHeight="1" x14ac:dyDescent="0.3">
      <c r="A9" s="8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8"/>
    </row>
    <row r="10" spans="1:14" s="47" customFormat="1" ht="30" customHeight="1" x14ac:dyDescent="0.3">
      <c r="A10" s="8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s="47" customFormat="1" ht="30" customHeight="1" x14ac:dyDescent="0.3">
      <c r="A11" s="8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s="47" customFormat="1" ht="30" customHeight="1" x14ac:dyDescent="0.3">
      <c r="A12" s="8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s="47" customFormat="1" ht="30" customHeight="1" x14ac:dyDescent="0.3">
      <c r="A13" s="8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s="47" customFormat="1" ht="30" customHeight="1" x14ac:dyDescent="0.3">
      <c r="A14" s="8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4" s="47" customFormat="1" ht="30" customHeight="1" x14ac:dyDescent="0.3">
      <c r="A15" s="8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s="47" customFormat="1" ht="30" customHeight="1" x14ac:dyDescent="0.3">
      <c r="A16" s="8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</sheetData>
  <mergeCells count="1">
    <mergeCell ref="B1:L1"/>
  </mergeCells>
  <pageMargins left="0.7" right="0.7" top="0.75" bottom="0.75" header="0.3" footer="0.3"/>
  <pageSetup paperSize="9" scale="86" fitToHeight="0" orientation="portrait" r:id="rId1"/>
  <colBreaks count="2" manualBreakCount="2">
    <brk id="4" max="15" man="1"/>
    <brk id="8" max="1048575" man="1"/>
  </colBreaks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/>
  </sheetPr>
  <dimension ref="B1:M13"/>
  <sheetViews>
    <sheetView showGridLines="0" zoomScaleNormal="100" workbookViewId="0">
      <selection activeCell="B2" sqref="B2"/>
    </sheetView>
  </sheetViews>
  <sheetFormatPr defaultColWidth="8.88671875" defaultRowHeight="30" customHeight="1" x14ac:dyDescent="0.3"/>
  <cols>
    <col min="1" max="1" width="3" customWidth="1"/>
    <col min="2" max="2" width="15.5546875" bestFit="1" customWidth="1"/>
    <col min="3" max="3" width="13.5546875" bestFit="1" customWidth="1"/>
    <col min="5" max="5" width="17.6640625" customWidth="1"/>
    <col min="6" max="6" width="14" customWidth="1"/>
  </cols>
  <sheetData>
    <row r="1" spans="2:13" s="5" customFormat="1" ht="39.95" customHeight="1" thickTop="1" thickBot="1" x14ac:dyDescent="0.35"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9" t="s">
        <v>123</v>
      </c>
    </row>
    <row r="2" spans="2:13" s="5" customFormat="1" ht="39.95" customHeight="1" thickTop="1" x14ac:dyDescent="0.3">
      <c r="B2" s="13" t="s">
        <v>122</v>
      </c>
      <c r="C2"/>
      <c r="D2"/>
      <c r="E2"/>
      <c r="F2"/>
      <c r="G2"/>
      <c r="H2"/>
      <c r="I2"/>
      <c r="J2"/>
      <c r="K2"/>
      <c r="L2"/>
      <c r="M2"/>
    </row>
    <row r="3" spans="2:13" ht="30" customHeight="1" x14ac:dyDescent="0.3">
      <c r="B3" s="7" t="s">
        <v>84</v>
      </c>
      <c r="C3" t="s">
        <v>124</v>
      </c>
    </row>
    <row r="4" spans="2:13" ht="30" customHeight="1" x14ac:dyDescent="0.3">
      <c r="B4" s="8" t="s">
        <v>52</v>
      </c>
      <c r="C4" s="97">
        <v>500</v>
      </c>
    </row>
    <row r="5" spans="2:13" ht="30" customHeight="1" x14ac:dyDescent="0.3">
      <c r="B5" s="8" t="s">
        <v>47</v>
      </c>
      <c r="C5" s="97">
        <v>500</v>
      </c>
    </row>
    <row r="6" spans="2:13" ht="30" customHeight="1" x14ac:dyDescent="0.3">
      <c r="B6" s="8" t="s">
        <v>50</v>
      </c>
      <c r="C6" s="97">
        <v>75</v>
      </c>
    </row>
    <row r="7" spans="2:13" ht="30" customHeight="1" x14ac:dyDescent="0.3">
      <c r="B7" s="8" t="s">
        <v>48</v>
      </c>
      <c r="C7" s="97">
        <v>7880</v>
      </c>
    </row>
    <row r="8" spans="2:13" ht="30" customHeight="1" x14ac:dyDescent="0.3">
      <c r="B8" s="8" t="s">
        <v>51</v>
      </c>
      <c r="C8" s="97">
        <v>150</v>
      </c>
    </row>
    <row r="9" spans="2:13" ht="30" customHeight="1" x14ac:dyDescent="0.3">
      <c r="B9" s="8" t="s">
        <v>54</v>
      </c>
      <c r="C9" s="97">
        <v>150</v>
      </c>
    </row>
    <row r="10" spans="2:13" ht="30" customHeight="1" x14ac:dyDescent="0.3">
      <c r="B10" s="8" t="s">
        <v>55</v>
      </c>
      <c r="C10" s="97">
        <v>925</v>
      </c>
    </row>
    <row r="11" spans="2:13" ht="30" customHeight="1" x14ac:dyDescent="0.3">
      <c r="B11" s="8" t="s">
        <v>53</v>
      </c>
      <c r="C11" s="97">
        <v>100</v>
      </c>
    </row>
    <row r="12" spans="2:13" ht="30" customHeight="1" x14ac:dyDescent="0.3">
      <c r="B12" s="8" t="s">
        <v>49</v>
      </c>
      <c r="C12" s="97">
        <v>462</v>
      </c>
    </row>
    <row r="13" spans="2:13" ht="30" customHeight="1" x14ac:dyDescent="0.3">
      <c r="B13" s="8" t="s">
        <v>85</v>
      </c>
      <c r="C13" s="97">
        <v>10742</v>
      </c>
    </row>
  </sheetData>
  <pageMargins left="0.7" right="0.7" top="0.75" bottom="0.75" header="0.3" footer="0.3"/>
  <pageSetup paperSize="9" orientation="portrait"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E8AF3BF1-1AC0-475C-9FAC-4011A96C4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F3CD0EC7-E911-4C6C-A869-D718C020AA0F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584FE2D8-9389-40F2-8F98-276930B950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TM03428919</ap:Template>
  <ap:DocSecurity>0</ap:DocSecurity>
  <ap:ScaleCrop>false</ap:ScaleCrop>
  <ap:HeadingPairs>
    <vt:vector baseType="variant" size="4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ap:HeadingPairs>
  <ap:TitlesOfParts>
    <vt:vector baseType="lpstr" size="13">
      <vt:lpstr>Kezdés</vt:lpstr>
      <vt:lpstr>Irányítópult</vt:lpstr>
      <vt:lpstr>Kiadások és bevétel</vt:lpstr>
      <vt:lpstr>Költségvetési jelentés</vt:lpstr>
      <vt:lpstr>Adatlisták</vt:lpstr>
      <vt:lpstr>Kategória kimutatás</vt:lpstr>
      <vt:lpstr>Évszám</vt:lpstr>
      <vt:lpstr>HónapSzáma</vt:lpstr>
      <vt:lpstr>HónapVálaszlehetőségek</vt:lpstr>
      <vt:lpstr>Kategória</vt:lpstr>
      <vt:lpstr>Adatlisták!Nyomtatási_cím</vt:lpstr>
      <vt:lpstr>'Kiadások és bevétel'!Nyomtatási_cím</vt:lpstr>
      <vt:lpstr>Semi_Monthly_Home_Budget_Title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2022-02-14T05:50:24Z</dcterms:created>
  <dcterms:modified xsi:type="dcterms:W3CDTF">2022-05-16T05:48:13Z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