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Családi költségvetés" sheetId="1" r:id="rId1"/>
  </sheets>
  <definedNames>
    <definedName name="KöltségvetésiÉv">'Családi költségvetés'!$C$2</definedName>
    <definedName name="Nyomtatandó_címek" localSheetId="0">'Családi költségvetés'!$13:$13</definedName>
  </definedNames>
  <calcPr calcId="15251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C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O28" i="1" s="1"/>
  <c r="O9" i="1"/>
  <c r="O10" i="1"/>
  <c r="O8" i="1"/>
  <c r="D11" i="1"/>
  <c r="D5" i="1" s="1"/>
  <c r="E11" i="1"/>
  <c r="F11" i="1"/>
  <c r="G11" i="1"/>
  <c r="H11" i="1"/>
  <c r="I11" i="1"/>
  <c r="J11" i="1"/>
  <c r="K11" i="1"/>
  <c r="L11" i="1"/>
  <c r="L5" i="1" s="1"/>
  <c r="M11" i="1"/>
  <c r="N11" i="1"/>
  <c r="C11" i="1"/>
  <c r="C5" i="1" s="1"/>
  <c r="H5" i="1"/>
  <c r="M5" i="1" l="1"/>
  <c r="K5" i="1"/>
  <c r="I5" i="1"/>
  <c r="G5" i="1"/>
  <c r="E5" i="1"/>
  <c r="N5" i="1"/>
  <c r="J5" i="1"/>
  <c r="F5" i="1"/>
  <c r="O11" i="1"/>
  <c r="O5" i="1" s="1"/>
</calcChain>
</file>

<file path=xl/sharedStrings.xml><?xml version="1.0" encoding="utf-8"?>
<sst xmlns="http://schemas.openxmlformats.org/spreadsheetml/2006/main" count="67" uniqueCount="39">
  <si>
    <t>Lakás</t>
  </si>
  <si>
    <t>Élelmiszer</t>
  </si>
  <si>
    <t>Biztosítás</t>
  </si>
  <si>
    <t>Áram</t>
  </si>
  <si>
    <t>Víz</t>
  </si>
  <si>
    <t>Gáz</t>
  </si>
  <si>
    <t>Magánórák</t>
  </si>
  <si>
    <t>Kábeltelevízió</t>
  </si>
  <si>
    <t>Internet</t>
  </si>
  <si>
    <t>Szórakozás</t>
  </si>
  <si>
    <t>1. bevétel</t>
  </si>
  <si>
    <t>2. bevétel</t>
  </si>
  <si>
    <t>Egyéb bevétel</t>
  </si>
  <si>
    <t>Otthoni telefon</t>
  </si>
  <si>
    <t>Autó költségei</t>
  </si>
  <si>
    <t>Mobiltelefon</t>
  </si>
  <si>
    <t>Havi készpénz</t>
  </si>
  <si>
    <t>Megtakarítás</t>
  </si>
  <si>
    <t>RENDELKEZÉSRE ÁLLÓ KÉSZPÉNZ</t>
  </si>
  <si>
    <t>JAN.</t>
  </si>
  <si>
    <t>FEB.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</si>
  <si>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</si>
  <si>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</si>
  <si>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</si>
  <si>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</si>
  <si>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</si>
  <si>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</si>
  <si>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</si>
  <si>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</si>
  <si>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</si>
  <si>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TREND</t>
  </si>
  <si>
    <t>A LUKÁCS CSALÁD KÖLTSÉGVETÉSE</t>
  </si>
  <si>
    <t>MÁRC.</t>
  </si>
  <si>
    <t>BEVÉTEL TÍPUSA</t>
  </si>
  <si>
    <t>KIADÁS</t>
  </si>
  <si>
    <t>KIADÁS ÖSSZESEN</t>
  </si>
  <si>
    <t>BEVÉTEL ÖSSZESEN</t>
  </si>
  <si>
    <t>EDDIGI ÉVES</t>
  </si>
  <si>
    <t>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</si>
</sst>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charset val="238"/>
      <scheme val="minor"/>
    </font>
    <font>
      <b/>
      <i/>
      <strike/>
      <condense/>
      <extend/>
      <outline/>
      <shadow/>
      <sz val="10"/>
      <color theme="0" tint="-0.34998626667073579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7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>
      <alignment vertical="center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20% - 1. jelölőszín" xfId="2" builtinId="30"/>
    <cellStyle name="Cím" xfId="3" builtinId="15" customBuiltin="1"/>
    <cellStyle name="Címsor 1" xfId="1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Normál" xfId="0" builtinId="0" customBuiltin="1"/>
    <cellStyle name="Összesen" xfId="7" builtinId="25" customBuiltin="1"/>
  </cellStyles>
  <dxfs count="103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numFmt numFmtId="165" formatCode="&quot;$&quot;#,##0.00_);\(&quot;$&quot;#,##0.00\)"/>
    </dxf>
    <dxf>
      <numFmt numFmtId="164" formatCode="#,##0.00\ &quot;Ft&quot;"/>
    </dxf>
    <dxf>
      <alignment horizontal="left" vertical="center" textRotation="0" wrapText="0" indent="0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2"/>
      <tableStyleElement type="headerRow" dxfId="101"/>
      <tableStyleElement type="totalRow" dxfId="100"/>
      <tableStyleElement type="firstColumn" dxfId="99"/>
      <tableStyleElement type="firstHeaderCell" dxfId="98"/>
      <tableStyleElement type="firstTotalCell" dxfId="97"/>
    </tableStyle>
    <tableStyle name="Family Budget Cash Available 2" pivot="0" count="6">
      <tableStyleElement type="wholeTable" dxfId="96"/>
      <tableStyleElement type="headerRow" dxfId="95"/>
      <tableStyleElement type="totalRow" dxfId="94"/>
      <tableStyleElement type="firstColumn" dxfId="93"/>
      <tableStyleElement type="firstHeaderCell" dxfId="92"/>
      <tableStyleElement type="firstTotalCell" dxfId="91"/>
    </tableStyle>
    <tableStyle name="Family Budget Cash Available 3" pivot="0" count="6">
      <tableStyleElement type="wholeTable" dxfId="90"/>
      <tableStyleElement type="headerRow" dxfId="89"/>
      <tableStyleElement type="totalRow" dxfId="88"/>
      <tableStyleElement type="firstColumn" dxfId="87"/>
      <tableStyleElement type="firstHeaderCell" dxfId="86"/>
      <tableStyleElement type="firstTotalCell" dxfId="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Fejlécábra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Bevételtbl" displayName="Bevételtbl" ref="B7:P11" totalsRowCount="1">
  <tableColumns count="15">
    <tableColumn id="1" name="BEVÉTEL TÍPUSA" totalsRowLabel="BEVÉTEL ÖSSZESEN" totalsRowDxfId="84"/>
    <tableColumn id="2" name="JAN." totalsRowFunction="sum" dataDxfId="83" totalsRowDxfId="82"/>
    <tableColumn id="3" name="FEB." totalsRowFunction="sum" dataDxfId="81" totalsRowDxfId="80"/>
    <tableColumn id="4" name="MÁRC." totalsRowFunction="sum" dataDxfId="79" totalsRowDxfId="78"/>
    <tableColumn id="5" name="ÁPR." totalsRowFunction="sum" dataDxfId="77" totalsRowDxfId="76"/>
    <tableColumn id="6" name="MÁJ." totalsRowFunction="sum" dataDxfId="75" totalsRowDxfId="74"/>
    <tableColumn id="7" name="JÚN." totalsRowFunction="sum" dataDxfId="73" totalsRowDxfId="72"/>
    <tableColumn id="8" name="JÚL." totalsRowFunction="sum" dataDxfId="71" totalsRowDxfId="70"/>
    <tableColumn id="9" name="AUG." totalsRowFunction="sum" dataDxfId="69" totalsRowDxfId="68"/>
    <tableColumn id="10" name="SZEPT." totalsRowFunction="sum" dataDxfId="67" totalsRowDxfId="66"/>
    <tableColumn id="11" name="OKT." totalsRowFunction="sum" dataDxfId="65" totalsRowDxfId="64"/>
    <tableColumn id="12" name="NOV." totalsRowFunction="sum" dataDxfId="63" totalsRowDxfId="62"/>
    <tableColumn id="13" name="DEC." totalsRowFunction="sum" dataDxfId="61" totalsRowDxfId="60"/>
    <tableColumn id="14" name="EDDIGI ÉVES" totalsRowFunction="sum" dataDxfId="59" totalsRowDxfId="58">
      <calculatedColumnFormula>SUM(Bevételtbl[[#This Row],[JAN.]:[DEC.]])</calculatedColumnFormula>
    </tableColumn>
    <tableColumn id="15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Havi bevétel" altTextSummary="A bevétel összesítése típus szerint, havonként."/>
    </ext>
  </extLst>
</table>
</file>

<file path=xl/tables/table2.xml><?xml version="1.0" encoding="utf-8"?>
<table xmlns="http://schemas.openxmlformats.org/spreadsheetml/2006/main" id="2" name="Kiadásoktbl" displayName="Kiadásoktbl" ref="B13:P28" totalsRowCount="1">
  <tableColumns count="15">
    <tableColumn id="1" name="KIADÁS" totalsRowLabel="KIADÁS ÖSSZESEN" dataDxfId="57" totalsRowDxfId="56"/>
    <tableColumn id="2" name="JAN." totalsRowFunction="sum" dataDxfId="55" totalsRowDxfId="54"/>
    <tableColumn id="3" name="FEB." totalsRowFunction="sum" dataDxfId="53" totalsRowDxfId="52"/>
    <tableColumn id="4" name="MÁRC." totalsRowFunction="sum" dataDxfId="51" totalsRowDxfId="50"/>
    <tableColumn id="5" name="ÁPR." totalsRowFunction="sum" dataDxfId="49" totalsRowDxfId="48"/>
    <tableColumn id="6" name="MÁJ." totalsRowFunction="sum" dataDxfId="47" totalsRowDxfId="46"/>
    <tableColumn id="7" name="JÚN." totalsRowFunction="sum" dataDxfId="45" totalsRowDxfId="44"/>
    <tableColumn id="8" name="JÚL." totalsRowFunction="sum" dataDxfId="43" totalsRowDxfId="42"/>
    <tableColumn id="9" name="AUG." totalsRowFunction="sum" dataDxfId="41" totalsRowDxfId="40"/>
    <tableColumn id="10" name="SZEPT." totalsRowFunction="sum" dataDxfId="39" totalsRowDxfId="38"/>
    <tableColumn id="11" name="OKT." totalsRowFunction="sum" dataDxfId="37" totalsRowDxfId="36"/>
    <tableColumn id="12" name="NOV." totalsRowFunction="sum" dataDxfId="35" totalsRowDxfId="34"/>
    <tableColumn id="13" name="DEC." totalsRowFunction="sum" dataDxfId="33" totalsRowDxfId="32"/>
    <tableColumn id="14" name="EDDIGI ÉVES" totalsRowFunction="sum" dataDxfId="31" totalsRowDxfId="30">
      <calculatedColumnFormula>SUM(Kiadásoktbl[[#This Row],[JAN.]:[DEC.]])</calculatedColumnFormula>
    </tableColumn>
    <tableColumn id="15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Havi kiadások" altTextSummary="Kiadások összesítése naptári hónaponként."/>
    </ext>
  </extLst>
</table>
</file>

<file path=xl/tables/table3.xml><?xml version="1.0" encoding="utf-8"?>
<table xmlns="http://schemas.openxmlformats.org/spreadsheetml/2006/main" id="3" name="táblázatRendelkezésreÁllóKészpénz" displayName="táblázatRendelkezésreÁllóKészpénz" ref="B4:P5">
  <tableColumns count="15">
    <tableColumn id="1" name="RENDELKEZÉSRE ÁLLÓ KÉSZPÉNZ" totalsRowLabel="Összesen" dataDxfId="28" totalsRowDxfId="27"/>
    <tableColumn id="2" name="JAN." dataDxfId="26" totalsRowDxfId="25">
      <calculatedColumnFormula>Bevételtbl[[#Totals],[JAN.]]-Kiadásoktbl[[#Totals],[JAN.]]</calculatedColumnFormula>
    </tableColumn>
    <tableColumn id="3" name="FEB." dataDxfId="24" totalsRowDxfId="23">
      <calculatedColumnFormula>Bevételtbl[[#Totals],[FEB.]]-Kiadásoktbl[[#Totals],[FEB.]]</calculatedColumnFormula>
    </tableColumn>
    <tableColumn id="4" name="MÁRC." dataDxfId="22" totalsRowDxfId="21">
      <calculatedColumnFormula>Bevételtbl[[#Totals],[MÁRC.]]-Kiadásoktbl[[#Totals],[MÁRC.]]</calculatedColumnFormula>
    </tableColumn>
    <tableColumn id="5" name="ÁPR." dataDxfId="20" totalsRowDxfId="19">
      <calculatedColumnFormula>Bevételtbl[[#Totals],[ÁPR.]]-Kiadásoktbl[[#Totals],[ÁPR.]]</calculatedColumnFormula>
    </tableColumn>
    <tableColumn id="6" name="MÁJ." dataDxfId="18" totalsRowDxfId="17">
      <calculatedColumnFormula>Bevételtbl[[#Totals],[MÁJ.]]-Kiadásoktbl[[#Totals],[MÁJ.]]</calculatedColumnFormula>
    </tableColumn>
    <tableColumn id="7" name="JÚN." dataDxfId="16" totalsRowDxfId="15">
      <calculatedColumnFormula>Bevételtbl[[#Totals],[JÚN.]]-Kiadásoktbl[[#Totals],[JÚN.]]</calculatedColumnFormula>
    </tableColumn>
    <tableColumn id="8" name="JÚL." dataDxfId="14" totalsRowDxfId="13">
      <calculatedColumnFormula>Bevételtbl[[#Totals],[JÚL.]]-Kiadásoktbl[[#Totals],[JÚL.]]</calculatedColumnFormula>
    </tableColumn>
    <tableColumn id="9" name="AUG." dataDxfId="12" totalsRowDxfId="11">
      <calculatedColumnFormula>Bevételtbl[[#Totals],[AUG.]]-Kiadásoktbl[[#Totals],[AUG.]]</calculatedColumnFormula>
    </tableColumn>
    <tableColumn id="10" name="SZEPT." dataDxfId="10" totalsRowDxfId="9">
      <calculatedColumnFormula>Bevételtbl[[#Totals],[SZEPT.]]-Kiadásoktbl[[#Totals],[SZEPT.]]</calculatedColumnFormula>
    </tableColumn>
    <tableColumn id="11" name="OKT." dataDxfId="8" totalsRowDxfId="7">
      <calculatedColumnFormula>Bevételtbl[[#Totals],[OKT.]]-Kiadásoktbl[[#Totals],[OKT.]]</calculatedColumnFormula>
    </tableColumn>
    <tableColumn id="12" name="NOV." dataDxfId="6" totalsRowDxfId="5">
      <calculatedColumnFormula>Bevételtbl[[#Totals],[NOV.]]-Kiadásoktbl[[#Totals],[NOV.]]</calculatedColumnFormula>
    </tableColumn>
    <tableColumn id="13" name="DEC." dataDxfId="4" totalsRowDxfId="3">
      <calculatedColumnFormula>Bevételtbl[[#Totals],[DEC.]]-Kiadásoktbl[[#Totals],[DEC.]]</calculatedColumnFormula>
    </tableColumn>
    <tableColumn id="14" name="EDDIGI ÉVES" dataDxfId="2" totalsRowDxfId="1">
      <calculatedColumnFormula>Bevételtbl[[#Totals],[EDDIGI ÉVES]]-Kiadásoktbl[[#Totals],[EDDIGI ÉVES]]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Havi rendelkezésre álló készpénz" altTextSummary="A rendelkezésre álló készpénz (bevétel mínusz kiadások) összesítése naptári hónaponként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41.140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2">
        <f>Bevételtbl[[#Totals],[JAN.]]-Kiadásoktbl[[#Totals],[JAN.]]</f>
        <v>1220</v>
      </c>
      <c r="D5" s="22">
        <f>Bevételtbl[[#Totals],[FEB.]]-Kiadásoktbl[[#Totals],[FEB.]]</f>
        <v>1587</v>
      </c>
      <c r="E5" s="22">
        <f>Bevételtbl[[#Totals],[MÁRC.]]-Kiadásoktbl[[#Totals],[MÁRC.]]</f>
        <v>1174</v>
      </c>
      <c r="F5" s="22">
        <f>Bevételtbl[[#Totals],[ÁPR.]]-Kiadásoktbl[[#Totals],[ÁPR.]]</f>
        <v>1445</v>
      </c>
      <c r="G5" s="22">
        <f>Bevételtbl[[#Totals],[MÁJ.]]-Kiadásoktbl[[#Totals],[MÁJ.]]</f>
        <v>1391</v>
      </c>
      <c r="H5" s="22">
        <f>Bevételtbl[[#Totals],[JÚN.]]-Kiadásoktbl[[#Totals],[JÚN.]]</f>
        <v>1434</v>
      </c>
      <c r="I5" s="22">
        <f>Bevételtbl[[#Totals],[JÚL.]]-Kiadásoktbl[[#Totals],[JÚL.]]</f>
        <v>1085</v>
      </c>
      <c r="J5" s="22">
        <f>Bevételtbl[[#Totals],[AUG.]]-Kiadásoktbl[[#Totals],[AUG.]]</f>
        <v>1181</v>
      </c>
      <c r="K5" s="22">
        <f>Bevételtbl[[#Totals],[SZEPT.]]-Kiadásoktbl[[#Totals],[SZEPT.]]</f>
        <v>1445</v>
      </c>
      <c r="L5" s="22">
        <f>Bevételtbl[[#Totals],[OKT.]]-Kiadásoktbl[[#Totals],[OKT.]]</f>
        <v>1466</v>
      </c>
      <c r="M5" s="22">
        <f>Bevételtbl[[#Totals],[NOV.]]-Kiadásoktbl[[#Totals],[NOV.]]</f>
        <v>0</v>
      </c>
      <c r="N5" s="22">
        <f>Bevételtbl[[#Totals],[DEC.]]-Kiadásoktbl[[#Totals],[DEC.]]</f>
        <v>0</v>
      </c>
      <c r="O5" s="22">
        <f>Bevételtbl[[#Totals],[EDDIGI ÉVES]]-Kiadásoktbl[[#Totals],[EDDIGI ÉVES]]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23">
        <v>4000</v>
      </c>
      <c r="D8" s="23">
        <v>4410</v>
      </c>
      <c r="E8" s="23">
        <v>4019</v>
      </c>
      <c r="F8" s="23">
        <v>4263</v>
      </c>
      <c r="G8" s="23">
        <v>4123</v>
      </c>
      <c r="H8" s="23">
        <v>4308</v>
      </c>
      <c r="I8" s="23">
        <v>4162</v>
      </c>
      <c r="J8" s="23">
        <v>4165</v>
      </c>
      <c r="K8" s="23">
        <v>4248</v>
      </c>
      <c r="L8" s="23">
        <v>4324</v>
      </c>
      <c r="M8" s="23"/>
      <c r="N8" s="23"/>
      <c r="O8" s="23">
        <f>SUM(Bevételtbl[[#This Row],[JAN.]:[DEC.]])</f>
        <v>42022</v>
      </c>
      <c r="P8" s="12"/>
    </row>
    <row r="9" spans="1:16" s="8" customFormat="1" ht="21" customHeight="1" x14ac:dyDescent="0.2">
      <c r="B9" s="12" t="s">
        <v>11</v>
      </c>
      <c r="C9" s="23">
        <v>275</v>
      </c>
      <c r="D9" s="23">
        <v>296</v>
      </c>
      <c r="E9" s="23">
        <v>251</v>
      </c>
      <c r="F9" s="23">
        <v>269</v>
      </c>
      <c r="G9" s="23">
        <v>252</v>
      </c>
      <c r="H9" s="23">
        <v>252</v>
      </c>
      <c r="I9" s="23">
        <v>262</v>
      </c>
      <c r="J9" s="23">
        <v>258</v>
      </c>
      <c r="K9" s="23">
        <v>296</v>
      </c>
      <c r="L9" s="23">
        <v>270</v>
      </c>
      <c r="M9" s="23"/>
      <c r="N9" s="23"/>
      <c r="O9" s="23">
        <f>SUM(Bevételtbl[[#This Row],[JAN.]:[DEC.]])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3">
        <v>500</v>
      </c>
      <c r="D10" s="23">
        <v>507</v>
      </c>
      <c r="E10" s="23">
        <v>551</v>
      </c>
      <c r="F10" s="23">
        <v>556</v>
      </c>
      <c r="G10" s="23">
        <v>588</v>
      </c>
      <c r="H10" s="23">
        <v>534</v>
      </c>
      <c r="I10" s="23">
        <v>533</v>
      </c>
      <c r="J10" s="23">
        <v>585</v>
      </c>
      <c r="K10" s="23">
        <v>560</v>
      </c>
      <c r="L10" s="23">
        <v>520</v>
      </c>
      <c r="M10" s="23"/>
      <c r="N10" s="23"/>
      <c r="O10" s="23">
        <f>SUM(Bevételtbl[[#This Row],[JAN.]:[DEC.]])</f>
        <v>5434</v>
      </c>
      <c r="P10" s="12"/>
    </row>
    <row r="11" spans="1:16" ht="21" customHeight="1" x14ac:dyDescent="0.2">
      <c r="A11" s="1"/>
      <c r="B11" s="19" t="s">
        <v>36</v>
      </c>
      <c r="C11" s="24">
        <f>SUBTOTAL(109,Bevételtbl[JAN.])</f>
        <v>4775</v>
      </c>
      <c r="D11" s="24">
        <f>SUBTOTAL(109,Bevételtbl[FEB.])</f>
        <v>5213</v>
      </c>
      <c r="E11" s="24">
        <f>SUBTOTAL(109,Bevételtbl[MÁRC.])</f>
        <v>4821</v>
      </c>
      <c r="F11" s="24">
        <f>SUBTOTAL(109,Bevételtbl[ÁPR.])</f>
        <v>5088</v>
      </c>
      <c r="G11" s="24">
        <f>SUBTOTAL(109,Bevételtbl[MÁJ.])</f>
        <v>4963</v>
      </c>
      <c r="H11" s="24">
        <f>SUBTOTAL(109,Bevételtbl[JÚN.])</f>
        <v>5094</v>
      </c>
      <c r="I11" s="24">
        <f>SUBTOTAL(109,Bevételtbl[JÚL.])</f>
        <v>4957</v>
      </c>
      <c r="J11" s="24">
        <f>SUBTOTAL(109,Bevételtbl[AUG.])</f>
        <v>5008</v>
      </c>
      <c r="K11" s="24">
        <f>SUBTOTAL(109,Bevételtbl[SZEPT.])</f>
        <v>5104</v>
      </c>
      <c r="L11" s="24">
        <f>SUBTOTAL(109,Bevételtbl[OKT.])</f>
        <v>5114</v>
      </c>
      <c r="M11" s="24">
        <f>SUBTOTAL(109,Bevételtbl[NOV.])</f>
        <v>0</v>
      </c>
      <c r="N11" s="24">
        <f>SUBTOTAL(109,Bevételtbl[DEC.])</f>
        <v>0</v>
      </c>
      <c r="O11" s="24">
        <f>SUBTOTAL(109,Bevételtbl[EDDIGI ÉVES])</f>
        <v>50137</v>
      </c>
      <c r="P11"/>
    </row>
    <row r="12" spans="1:16" ht="21" customHeight="1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23">
        <v>1500</v>
      </c>
      <c r="D14" s="23">
        <v>1500</v>
      </c>
      <c r="E14" s="23">
        <v>1500</v>
      </c>
      <c r="F14" s="23">
        <v>1500</v>
      </c>
      <c r="G14" s="23">
        <v>1500</v>
      </c>
      <c r="H14" s="23">
        <v>1500</v>
      </c>
      <c r="I14" s="23">
        <v>1500</v>
      </c>
      <c r="J14" s="23">
        <v>1500</v>
      </c>
      <c r="K14" s="23">
        <v>1500</v>
      </c>
      <c r="L14" s="23">
        <v>1500</v>
      </c>
      <c r="M14" s="23"/>
      <c r="N14" s="23"/>
      <c r="O14" s="23">
        <f>SUM(Kiadásoktbl[[#This Row],[JAN.]:[DEC.]])</f>
        <v>15000</v>
      </c>
      <c r="P14" s="15"/>
    </row>
    <row r="15" spans="1:16" ht="21" customHeight="1" x14ac:dyDescent="0.2">
      <c r="A15" s="1"/>
      <c r="B15" s="12" t="s">
        <v>1</v>
      </c>
      <c r="C15" s="23">
        <v>250</v>
      </c>
      <c r="D15" s="23">
        <v>331</v>
      </c>
      <c r="E15" s="23">
        <v>299</v>
      </c>
      <c r="F15" s="23">
        <v>333</v>
      </c>
      <c r="G15" s="23">
        <v>324</v>
      </c>
      <c r="H15" s="23">
        <v>313</v>
      </c>
      <c r="I15" s="23">
        <v>338</v>
      </c>
      <c r="J15" s="23">
        <v>225</v>
      </c>
      <c r="K15" s="23">
        <v>258</v>
      </c>
      <c r="L15" s="23">
        <v>322</v>
      </c>
      <c r="M15" s="23"/>
      <c r="N15" s="23"/>
      <c r="O15" s="23">
        <f>SUM(Kiadásoktbl[[#This Row],[JAN.]:[DEC.]])</f>
        <v>2993</v>
      </c>
      <c r="P15" s="15"/>
    </row>
    <row r="16" spans="1:16" ht="21" customHeight="1" x14ac:dyDescent="0.2">
      <c r="A16" s="1"/>
      <c r="B16" s="12" t="s">
        <v>14</v>
      </c>
      <c r="C16" s="23">
        <v>345</v>
      </c>
      <c r="D16" s="23">
        <v>345</v>
      </c>
      <c r="E16" s="23">
        <v>345</v>
      </c>
      <c r="F16" s="23">
        <v>345</v>
      </c>
      <c r="G16" s="23">
        <v>345</v>
      </c>
      <c r="H16" s="23">
        <v>345</v>
      </c>
      <c r="I16" s="23">
        <v>345</v>
      </c>
      <c r="J16" s="23">
        <v>345</v>
      </c>
      <c r="K16" s="23">
        <v>345</v>
      </c>
      <c r="L16" s="23">
        <v>345</v>
      </c>
      <c r="M16" s="23"/>
      <c r="N16" s="23"/>
      <c r="O16" s="23">
        <f>SUM(Kiadásoktbl[[#This Row],[JAN.]:[DEC.]])</f>
        <v>3450</v>
      </c>
      <c r="P16" s="15"/>
    </row>
    <row r="17" spans="1:16" ht="21" customHeight="1" x14ac:dyDescent="0.2">
      <c r="A17" s="1"/>
      <c r="B17" s="12" t="s">
        <v>2</v>
      </c>
      <c r="C17" s="23">
        <v>120</v>
      </c>
      <c r="D17" s="23">
        <v>120</v>
      </c>
      <c r="E17" s="23">
        <v>120</v>
      </c>
      <c r="F17" s="23">
        <v>120</v>
      </c>
      <c r="G17" s="23">
        <v>120</v>
      </c>
      <c r="H17" s="23">
        <v>120</v>
      </c>
      <c r="I17" s="23">
        <v>120</v>
      </c>
      <c r="J17" s="23">
        <v>120</v>
      </c>
      <c r="K17" s="23">
        <v>120</v>
      </c>
      <c r="L17" s="23">
        <v>120</v>
      </c>
      <c r="M17" s="23"/>
      <c r="N17" s="23"/>
      <c r="O17" s="23">
        <f>SUM(Kiadásoktbl[[#This Row],[JAN.]:[DEC.]])</f>
        <v>1200</v>
      </c>
      <c r="P17" s="15"/>
    </row>
    <row r="18" spans="1:16" ht="21" customHeight="1" x14ac:dyDescent="0.2">
      <c r="A18" s="1"/>
      <c r="B18" s="12" t="s">
        <v>13</v>
      </c>
      <c r="C18" s="23">
        <v>50</v>
      </c>
      <c r="D18" s="23">
        <v>50</v>
      </c>
      <c r="E18" s="23">
        <v>50</v>
      </c>
      <c r="F18" s="23">
        <v>50</v>
      </c>
      <c r="G18" s="23">
        <v>50</v>
      </c>
      <c r="H18" s="23">
        <v>50</v>
      </c>
      <c r="I18" s="23">
        <v>50</v>
      </c>
      <c r="J18" s="23">
        <v>50</v>
      </c>
      <c r="K18" s="23">
        <v>50</v>
      </c>
      <c r="L18" s="23">
        <v>50</v>
      </c>
      <c r="M18" s="23"/>
      <c r="N18" s="23"/>
      <c r="O18" s="23">
        <f>SUM(Kiadásoktbl[[#This Row],[JAN.]:[DEC.]])</f>
        <v>500</v>
      </c>
      <c r="P18" s="15"/>
    </row>
    <row r="19" spans="1:16" ht="21" customHeight="1" x14ac:dyDescent="0.2">
      <c r="A19" s="1"/>
      <c r="B19" s="12" t="s">
        <v>15</v>
      </c>
      <c r="C19" s="23">
        <v>72</v>
      </c>
      <c r="D19" s="23">
        <v>70</v>
      </c>
      <c r="E19" s="23">
        <v>80</v>
      </c>
      <c r="F19" s="23">
        <v>70</v>
      </c>
      <c r="G19" s="23">
        <v>75</v>
      </c>
      <c r="H19" s="23">
        <v>80</v>
      </c>
      <c r="I19" s="23">
        <v>90</v>
      </c>
      <c r="J19" s="23">
        <v>73</v>
      </c>
      <c r="K19" s="23">
        <v>75</v>
      </c>
      <c r="L19" s="23">
        <v>70</v>
      </c>
      <c r="M19" s="23"/>
      <c r="N19" s="23"/>
      <c r="O19" s="23">
        <f>SUM(Kiadásoktbl[[#This Row],[JAN.]:[DEC.]])</f>
        <v>755</v>
      </c>
      <c r="P19" s="15"/>
    </row>
    <row r="20" spans="1:16" ht="21" customHeight="1" x14ac:dyDescent="0.2">
      <c r="A20" s="1"/>
      <c r="B20" s="12" t="s">
        <v>7</v>
      </c>
      <c r="C20" s="23">
        <v>60</v>
      </c>
      <c r="D20" s="23">
        <v>63</v>
      </c>
      <c r="E20" s="23">
        <v>65</v>
      </c>
      <c r="F20" s="23">
        <v>60</v>
      </c>
      <c r="G20" s="23">
        <v>65</v>
      </c>
      <c r="H20" s="23">
        <v>60</v>
      </c>
      <c r="I20" s="23">
        <v>63</v>
      </c>
      <c r="J20" s="23">
        <v>60</v>
      </c>
      <c r="K20" s="23">
        <v>63</v>
      </c>
      <c r="L20" s="23">
        <v>60</v>
      </c>
      <c r="M20" s="23"/>
      <c r="N20" s="23"/>
      <c r="O20" s="23">
        <f>SUM(Kiadásoktbl[[#This Row],[JAN.]:[DEC.]])</f>
        <v>619</v>
      </c>
      <c r="P20" s="15"/>
    </row>
    <row r="21" spans="1:16" ht="21" customHeight="1" x14ac:dyDescent="0.2">
      <c r="A21" s="1"/>
      <c r="B21" s="12" t="s">
        <v>8</v>
      </c>
      <c r="C21" s="23">
        <v>45</v>
      </c>
      <c r="D21" s="23">
        <v>45</v>
      </c>
      <c r="E21" s="23">
        <v>45</v>
      </c>
      <c r="F21" s="23">
        <v>45</v>
      </c>
      <c r="G21" s="23">
        <v>45</v>
      </c>
      <c r="H21" s="23">
        <v>45</v>
      </c>
      <c r="I21" s="23">
        <v>45</v>
      </c>
      <c r="J21" s="23">
        <v>45</v>
      </c>
      <c r="K21" s="23">
        <v>45</v>
      </c>
      <c r="L21" s="23">
        <v>45</v>
      </c>
      <c r="M21" s="23"/>
      <c r="N21" s="23"/>
      <c r="O21" s="23">
        <f>SUM(Kiadásoktbl[[#This Row],[JAN.]:[DEC.]])</f>
        <v>450</v>
      </c>
      <c r="P21" s="15"/>
    </row>
    <row r="22" spans="1:16" ht="21" customHeight="1" x14ac:dyDescent="0.2">
      <c r="A22" s="1"/>
      <c r="B22" s="12" t="s">
        <v>3</v>
      </c>
      <c r="C22" s="23">
        <v>155</v>
      </c>
      <c r="D22" s="23">
        <v>155</v>
      </c>
      <c r="E22" s="23">
        <v>158</v>
      </c>
      <c r="F22" s="23">
        <v>160</v>
      </c>
      <c r="G22" s="23">
        <v>165</v>
      </c>
      <c r="H22" s="23">
        <v>200</v>
      </c>
      <c r="I22" s="23">
        <v>340</v>
      </c>
      <c r="J22" s="23">
        <v>350</v>
      </c>
      <c r="K22" s="23">
        <v>240</v>
      </c>
      <c r="L22" s="23">
        <v>180</v>
      </c>
      <c r="M22" s="23"/>
      <c r="N22" s="23"/>
      <c r="O22" s="23">
        <f>SUM(Kiadásoktbl[[#This Row],[JAN.]:[DEC.]])</f>
        <v>2103</v>
      </c>
      <c r="P22" s="15"/>
    </row>
    <row r="23" spans="1:16" ht="21" customHeight="1" x14ac:dyDescent="0.2">
      <c r="A23" s="1"/>
      <c r="B23" s="12" t="s">
        <v>4</v>
      </c>
      <c r="C23" s="23">
        <v>35</v>
      </c>
      <c r="D23" s="23">
        <v>35</v>
      </c>
      <c r="E23" s="23">
        <v>37</v>
      </c>
      <c r="F23" s="23">
        <v>39</v>
      </c>
      <c r="G23" s="23">
        <v>45</v>
      </c>
      <c r="H23" s="23">
        <v>42</v>
      </c>
      <c r="I23" s="23">
        <v>42</v>
      </c>
      <c r="J23" s="23">
        <v>36</v>
      </c>
      <c r="K23" s="23">
        <v>38</v>
      </c>
      <c r="L23" s="23">
        <v>40</v>
      </c>
      <c r="M23" s="23"/>
      <c r="N23" s="23"/>
      <c r="O23" s="23">
        <f>SUM(Kiadásoktbl[[#This Row],[JAN.]:[DEC.]])</f>
        <v>389</v>
      </c>
      <c r="P23" s="15"/>
    </row>
    <row r="24" spans="1:16" ht="21" customHeight="1" x14ac:dyDescent="0.2">
      <c r="A24" s="1"/>
      <c r="B24" s="12" t="s">
        <v>5</v>
      </c>
      <c r="C24" s="23">
        <v>50</v>
      </c>
      <c r="D24" s="23">
        <v>45</v>
      </c>
      <c r="E24" s="23">
        <v>40</v>
      </c>
      <c r="F24" s="23">
        <v>40</v>
      </c>
      <c r="G24" s="23">
        <v>42</v>
      </c>
      <c r="H24" s="23">
        <v>50</v>
      </c>
      <c r="I24" s="23">
        <v>55</v>
      </c>
      <c r="J24" s="23">
        <v>40</v>
      </c>
      <c r="K24" s="23">
        <v>43</v>
      </c>
      <c r="L24" s="23">
        <v>30</v>
      </c>
      <c r="M24" s="23"/>
      <c r="N24" s="23"/>
      <c r="O24" s="23">
        <f>SUM(Kiadásoktbl[[#This Row],[JAN.]:[DEC.]])</f>
        <v>435</v>
      </c>
      <c r="P24" s="15"/>
    </row>
    <row r="25" spans="1:16" ht="21" customHeight="1" x14ac:dyDescent="0.2">
      <c r="A25" s="1"/>
      <c r="B25" s="12" t="s">
        <v>9</v>
      </c>
      <c r="C25" s="23">
        <v>123</v>
      </c>
      <c r="D25" s="23">
        <v>92</v>
      </c>
      <c r="E25" s="23">
        <v>58</v>
      </c>
      <c r="F25" s="23">
        <v>131</v>
      </c>
      <c r="G25" s="23">
        <v>46</v>
      </c>
      <c r="H25" s="23">
        <v>105</v>
      </c>
      <c r="I25" s="23">
        <v>84</v>
      </c>
      <c r="J25" s="23">
        <v>108</v>
      </c>
      <c r="K25" s="23">
        <v>132</v>
      </c>
      <c r="L25" s="23">
        <v>136</v>
      </c>
      <c r="M25" s="23"/>
      <c r="N25" s="23"/>
      <c r="O25" s="23">
        <f>SUM(Kiadásoktbl[[#This Row],[JAN.]:[DEC.]])</f>
        <v>1015</v>
      </c>
      <c r="P25" s="15"/>
    </row>
    <row r="26" spans="1:16" customFormat="1" ht="21" customHeight="1" x14ac:dyDescent="0.2">
      <c r="B26" s="12" t="s">
        <v>6</v>
      </c>
      <c r="C26" s="23">
        <v>550</v>
      </c>
      <c r="D26" s="23">
        <v>550</v>
      </c>
      <c r="E26" s="23">
        <v>550</v>
      </c>
      <c r="F26" s="23">
        <v>550</v>
      </c>
      <c r="G26" s="23">
        <v>550</v>
      </c>
      <c r="H26" s="23">
        <v>550</v>
      </c>
      <c r="I26" s="23">
        <v>550</v>
      </c>
      <c r="J26" s="23">
        <v>550</v>
      </c>
      <c r="K26" s="23">
        <v>550</v>
      </c>
      <c r="L26" s="23">
        <v>550</v>
      </c>
      <c r="M26" s="23"/>
      <c r="N26" s="23"/>
      <c r="O26" s="23">
        <f>SUM(Kiadásoktbl[[#This Row],[JAN.]:[DEC.]])</f>
        <v>5500</v>
      </c>
      <c r="P26" s="15"/>
    </row>
    <row r="27" spans="1:16" ht="21" customHeight="1" x14ac:dyDescent="0.2">
      <c r="A27" s="1"/>
      <c r="B27" s="12" t="s">
        <v>17</v>
      </c>
      <c r="C27" s="23">
        <v>200</v>
      </c>
      <c r="D27" s="23">
        <v>225</v>
      </c>
      <c r="E27" s="23">
        <v>300</v>
      </c>
      <c r="F27" s="23">
        <v>200</v>
      </c>
      <c r="G27" s="23">
        <v>200</v>
      </c>
      <c r="H27" s="23">
        <v>200</v>
      </c>
      <c r="I27" s="23">
        <v>250</v>
      </c>
      <c r="J27" s="23">
        <v>325</v>
      </c>
      <c r="K27" s="23">
        <v>200</v>
      </c>
      <c r="L27" s="23">
        <v>200</v>
      </c>
      <c r="M27" s="23"/>
      <c r="N27" s="23"/>
      <c r="O27" s="23">
        <f>SUM(Kiadásoktbl[[#This Row],[JAN.]:[DEC.]])</f>
        <v>2300</v>
      </c>
      <c r="P27" s="15"/>
    </row>
    <row r="28" spans="1:16" ht="21" customHeight="1" x14ac:dyDescent="0.2">
      <c r="B28" s="20" t="s">
        <v>35</v>
      </c>
      <c r="C28" s="25">
        <f>SUBTOTAL(109,Kiadásoktbl[JAN.])</f>
        <v>3555</v>
      </c>
      <c r="D28" s="25">
        <f>SUBTOTAL(109,Kiadásoktbl[FEB.])</f>
        <v>3626</v>
      </c>
      <c r="E28" s="25">
        <f>SUBTOTAL(109,Kiadásoktbl[MÁRC.])</f>
        <v>3647</v>
      </c>
      <c r="F28" s="25">
        <f>SUBTOTAL(109,Kiadásoktbl[ÁPR.])</f>
        <v>3643</v>
      </c>
      <c r="G28" s="25">
        <f>SUBTOTAL(109,Kiadásoktbl[MÁJ.])</f>
        <v>3572</v>
      </c>
      <c r="H28" s="25">
        <f>SUBTOTAL(109,Kiadásoktbl[JÚN.])</f>
        <v>3660</v>
      </c>
      <c r="I28" s="25">
        <f>SUBTOTAL(109,Kiadásoktbl[JÚL.])</f>
        <v>3872</v>
      </c>
      <c r="J28" s="25">
        <f>SUBTOTAL(109,Kiadásoktbl[AUG.])</f>
        <v>3827</v>
      </c>
      <c r="K28" s="25">
        <f>SUBTOTAL(109,Kiadásoktbl[SZEPT.])</f>
        <v>3659</v>
      </c>
      <c r="L28" s="25">
        <f>SUBTOTAL(109,Kiadásoktbl[OKT.])</f>
        <v>3648</v>
      </c>
      <c r="M28" s="25">
        <f>SUBTOTAL(109,Kiadásoktbl[NOV.])</f>
        <v>0</v>
      </c>
      <c r="N28" s="25">
        <f>SUBTOTAL(109,Kiadásoktbl[DEC.])</f>
        <v>0</v>
      </c>
      <c r="O28" s="25">
        <f>SUBTOTAL(109,Kiadásoktbl[EDDIGI ÉVES])</f>
        <v>36709</v>
      </c>
      <c r="P28" s="21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&amp;P/&amp;N. oldal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'Családi költségvetés'!C28:N28</xm:f>
              <xm:sqref>P28</xm:sqref>
            </x14:sparkline>
            <x14:sparkline>
              <xm:f>'Családi költségvetés'!C5:N5</xm:f>
              <xm:sqref>P5</xm:sqref>
            </x14:sparkline>
            <x14:sparkline>
              <xm:f>'Családi költségvetés'!C11:N11</xm:f>
              <xm:sqref>P11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rgb="FF92D050"/>
          <x14:colorLow rgb="FFFF0000"/>
          <x14:sparklines>
            <x14:sparkline>
              <xm:f>'Családi költségvetés'!C14:N14</xm:f>
              <xm:sqref>P14</xm:sqref>
            </x14:sparkline>
            <x14:sparkline>
              <xm:f>'Családi költségvetés'!C15:N15</xm:f>
              <xm:sqref>P15</xm:sqref>
            </x14:sparkline>
            <x14:sparkline>
              <xm:f>'Családi költségvetés'!C16:N16</xm:f>
              <xm:sqref>P16</xm:sqref>
            </x14:sparkline>
            <x14:sparkline>
              <xm:f>'Családi költségvetés'!C17:N17</xm:f>
              <xm:sqref>P17</xm:sqref>
            </x14:sparkline>
            <x14:sparkline>
              <xm:f>'Családi költségvetés'!C18:N18</xm:f>
              <xm:sqref>P18</xm:sqref>
            </x14:sparkline>
            <x14:sparkline>
              <xm:f>'Családi költségvetés'!C19:N19</xm:f>
              <xm:sqref>P19</xm:sqref>
            </x14:sparkline>
            <x14:sparkline>
              <xm:f>'Családi költségvetés'!C20:N20</xm:f>
              <xm:sqref>P20</xm:sqref>
            </x14:sparkline>
            <x14:sparkline>
              <xm:f>'Családi költségvetés'!C21:N21</xm:f>
              <xm:sqref>P21</xm:sqref>
            </x14:sparkline>
            <x14:sparkline>
              <xm:f>'Családi költségvetés'!C22:N22</xm:f>
              <xm:sqref>P22</xm:sqref>
            </x14:sparkline>
            <x14:sparkline>
              <xm:f>'Családi költségvetés'!C23:N23</xm:f>
              <xm:sqref>P23</xm:sqref>
            </x14:sparkline>
            <x14:sparkline>
              <xm:f>'Családi költségvetés'!C24:N24</xm:f>
              <xm:sqref>P24</xm:sqref>
            </x14:sparkline>
            <x14:sparkline>
              <xm:f>'Családi költségvetés'!C25:N25</xm:f>
              <xm:sqref>P25</xm:sqref>
            </x14:sparkline>
            <x14:sparkline>
              <xm:f>'Családi költségvetés'!C26:N26</xm:f>
              <xm:sqref>P26</xm:sqref>
            </x14:sparkline>
            <x14:sparkline>
              <xm:f>'Családi költségvetés'!C27:N27</xm:f>
              <xm:sqref>P27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rgb="FF92D050"/>
          <x14:colorLow rgb="FFFF0000"/>
          <x14:sparklines>
            <x14:sparkline>
              <xm:f>'Családi költségvetés'!C8:N8</xm:f>
              <xm:sqref>P8</xm:sqref>
            </x14:sparkline>
            <x14:sparkline>
              <xm:f>'Családi költségvetés'!C9:N9</xm:f>
              <xm:sqref>P9</xm:sqref>
            </x14:sparkline>
            <x14:sparkline>
              <xm:f>'Családi költségvetés'!C10:N10</xm:f>
              <xm:sqref>P10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845871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 xsi:nil="true"/>
    <Markets xmlns="5fce2081-f58c-44ad-b03c-4d426a1b6afa"/>
    <OriginAsset xmlns="5fce2081-f58c-44ad-b03c-4d426a1b6afa" xsi:nil="true"/>
    <AssetStart xmlns="5fce2081-f58c-44ad-b03c-4d426a1b6afa">2012-06-28T22:26:37+00:00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346780</Value>
    </PublishStatusLookup>
    <APAuthor xmlns="5fce2081-f58c-44ad-b03c-4d426a1b6afa">
      <UserInfo>
        <DisplayName/>
        <AccountId>2566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 xsi:nil="true"/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false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TP102929965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F1A690-4E74-4737-9F33-08248A262D54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Családi költségvetés</vt:lpstr>
      <vt:lpstr>KöltségvetésiÉv</vt:lpstr>
      <vt:lpstr>'Családi költségvetés'!Nyomtatandó_címek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2012-10-19T02:03:53Z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