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91.xml" ContentType="application/vnd.openxmlformats-officedocument.spreadsheetml.table+xml"/>
  <Override PartName="/xl/tables/table82.xml" ContentType="application/vnd.openxmlformats-officedocument.spreadsheetml.table+xml"/>
  <Override PartName="/xl/tables/table113.xml" ContentType="application/vnd.openxmlformats-officedocument.spreadsheetml.table+xml"/>
  <Override PartName="/xl/tables/table104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75.xml" ContentType="application/vnd.openxmlformats-officedocument.spreadsheetml.table+xml"/>
  <Override PartName="/xl/tables/table26.xml" ContentType="application/vnd.openxmlformats-officedocument.spreadsheetml.table+xml"/>
  <Override PartName="/xl/tables/table67.xml" ContentType="application/vnd.openxmlformats-officedocument.spreadsheetml.table+xml"/>
  <Override PartName="/xl/tables/table18.xml" ContentType="application/vnd.openxmlformats-officedocument.spreadsheetml.table+xml"/>
  <Override PartName="/xl/tables/table59.xml" ContentType="application/vnd.openxmlformats-officedocument.spreadsheetml.table+xml"/>
  <Override PartName="/xl/tables/table410.xml" ContentType="application/vnd.openxmlformats-officedocument.spreadsheetml.table+xml"/>
  <Override PartName="/xl/tables/table311.xml" ContentType="application/vnd.openxmlformats-officedocument.spreadsheetml.table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1212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07"/>
  <workbookPr filterPrivacy="1"/>
  <xr:revisionPtr revIDLastSave="0" documentId="13_ncr:1_{56F12E11-2856-4554-8E92-8AD9B2E80BF5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Početak" sheetId="5" r:id="rId1"/>
    <sheet name="Troškovi" sheetId="1" r:id="rId2"/>
    <sheet name="Prihodi" sheetId="2" r:id="rId3"/>
    <sheet name="Sažetak dobiti i gubitka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3" l="1"/>
  <c r="B1" i="3"/>
  <c r="D1" i="2"/>
  <c r="B1" i="2"/>
  <c r="C32" i="1" l="1"/>
  <c r="D32" i="1"/>
  <c r="G24" i="1"/>
  <c r="H24" i="1"/>
  <c r="C25" i="1"/>
  <c r="D25" i="1"/>
  <c r="G19" i="1"/>
  <c r="H19" i="1"/>
  <c r="C19" i="1"/>
  <c r="D19" i="1"/>
  <c r="G11" i="1"/>
  <c r="H11" i="1"/>
  <c r="C11" i="1"/>
  <c r="G4" i="1" s="1"/>
  <c r="D11" i="1"/>
  <c r="H4" i="1" s="1"/>
  <c r="C6" i="3" l="1"/>
  <c r="F7" i="2"/>
  <c r="F8" i="2"/>
  <c r="F9" i="2"/>
  <c r="F13" i="2"/>
  <c r="F14" i="2"/>
  <c r="F15" i="2"/>
  <c r="F19" i="2"/>
  <c r="F20" i="2"/>
  <c r="F21" i="2"/>
  <c r="F25" i="2"/>
  <c r="F26" i="2"/>
  <c r="F27" i="2"/>
  <c r="F28" i="2"/>
  <c r="G7" i="2"/>
  <c r="G8" i="2"/>
  <c r="G9" i="2"/>
  <c r="G13" i="2"/>
  <c r="G14" i="2"/>
  <c r="G15" i="2"/>
  <c r="G19" i="2"/>
  <c r="G20" i="2"/>
  <c r="G21" i="2"/>
  <c r="G25" i="2"/>
  <c r="G26" i="2"/>
  <c r="G27" i="2"/>
  <c r="G28" i="2"/>
  <c r="G29" i="2" l="1"/>
  <c r="F22" i="2"/>
  <c r="F29" i="2"/>
  <c r="G22" i="2"/>
  <c r="G16" i="2"/>
  <c r="F16" i="2"/>
  <c r="F10" i="2"/>
  <c r="G10" i="2"/>
  <c r="D6" i="3"/>
  <c r="G4" i="2" l="1"/>
  <c r="C5" i="3"/>
  <c r="C8" i="3" s="1"/>
  <c r="F4" i="2"/>
  <c r="D5" i="3" s="1"/>
  <c r="D8" i="3" s="1"/>
</calcChain>
</file>

<file path=xl/sharedStrings.xml><?xml version="1.0" encoding="utf-8"?>
<sst xmlns="http://schemas.openxmlformats.org/spreadsheetml/2006/main" count="149" uniqueCount="100">
  <si>
    <t>O OVOM PREDLOŠKU</t>
  </si>
  <si>
    <t>Pomoću ove radne knjige Proračun za događaj pratite izdatke i prihode od nekog događaja.</t>
  </si>
  <si>
    <t>Unesite naziv događaja i unesite podatke u tablice na radnim listovima Izdaci i Prihodi.</t>
  </si>
  <si>
    <t>Automatski se izračunavaju ukupni izdaci i ukupni prihodi.</t>
  </si>
  <si>
    <t>Sažetak i grafikon dobiti i gubitka automatski se ažuriraju na radnom listu Sažetak dobiti i gubitka.</t>
  </si>
  <si>
    <t>Napomena: </t>
  </si>
  <si>
    <t xml:space="preserve">dodatne su upute navedene u stupcu A na svakom radnom listu. Ovaj je tekst namjerno skriven. Da biste uklonili tekst, odaberite stupac A, a zatim odaberite IZBRIŠI. </t>
  </si>
  <si>
    <t>Da biste saznali više o tablicama, pritisnite SHIFT i zatim F10 na tablici pa odaberite mogućnost TABLICA i potom ZAMJENSKI TEKST.</t>
  </si>
  <si>
    <t>U odgovarajuće tablice na ovom radnom listu unesite procijenjene i stvarne izdatke za svaku kategoriju, a u ćeliju D1 unesite naziv događaja da biste prilagodili naslov ovoga i drugih radnih listova. Podnaslov ovog radnog lista nalazi se u ćeliji H1. U ćelijama u ovom stupcu nalaze se korisne upute za korištenje ovog radnog lista. Sljedeće se upute nalaze u ćeliji A3.</t>
  </si>
  <si>
    <t>Oznaka Ukupni izdaci nalazi se u ćeliji s desne strane, oznaka Procijenjeno u ćeliji G3, a oznaka Stvarno u ćeliji H3.</t>
  </si>
  <si>
    <t>Ukupni procijenjeni izdaci u ćeliji G4 i Ukupni stvarni izdaci u ćeliji H4 izračunavaju se automatski. Sljedeća je uputa u ćeliji A6.</t>
  </si>
  <si>
    <t>Unesite izdatke za lokaciju u tablicu koja počinje ćelijom s desne strane, a izdatke za domjenak u tablicu koja počinje ćelijom F6. Sljedeća je uputa u ćeliji A13.</t>
  </si>
  <si>
    <t>Unesite izdatke za ukrase u tablicu koja počinje ćelijom s desne strane, a izdatke za program u tablicu koja počinje ćelijom F13. Sljedeća je uputa u ćeliji A21.</t>
  </si>
  <si>
    <t>Unesite izdatke za reklame u tablicu koja počinje ćelijom s desne strane, a izdatke za nagrade u tablicu koja počinje ćelijom F21. Sljedeća se uputa nalazi u ćeliji A27.</t>
  </si>
  <si>
    <t>Unesite razne izdatke u tablicu koja počinje u ćeliji s desne strane.</t>
  </si>
  <si>
    <t>Proračun događaja za</t>
  </si>
  <si>
    <t>UKUPNI TROŠKOVI</t>
  </si>
  <si>
    <t>Web-mjesto</t>
  </si>
  <si>
    <t>Naknade za prostorije i dvoranu</t>
  </si>
  <si>
    <t>Osoblje na lokaciji</t>
  </si>
  <si>
    <t>Oprema</t>
  </si>
  <si>
    <t>Stolovi i sjedala</t>
  </si>
  <si>
    <t>Ukrasi</t>
  </si>
  <si>
    <t>Cvijeće</t>
  </si>
  <si>
    <t>Svjećice</t>
  </si>
  <si>
    <t>Rasvjeta</t>
  </si>
  <si>
    <t>Baloni</t>
  </si>
  <si>
    <t>Papirni materijal</t>
  </si>
  <si>
    <t>Promocija</t>
  </si>
  <si>
    <t>Grafički poslovi</t>
  </si>
  <si>
    <t>Fotokopiranje/ispis</t>
  </si>
  <si>
    <t>Poštarina</t>
  </si>
  <si>
    <t>Razno</t>
  </si>
  <si>
    <t>Telefonski broj</t>
  </si>
  <si>
    <t>Prijevoz</t>
  </si>
  <si>
    <t>Zalihe tiskanica</t>
  </si>
  <si>
    <t>Usluge faksiranja</t>
  </si>
  <si>
    <t>Procijenjeno</t>
  </si>
  <si>
    <t>Naziv događaja</t>
  </si>
  <si>
    <t>Stvarno</t>
  </si>
  <si>
    <t>Domjenak</t>
  </si>
  <si>
    <t>Hrana</t>
  </si>
  <si>
    <t>Pića</t>
  </si>
  <si>
    <t>Stolnjaci</t>
  </si>
  <si>
    <t>Osoblje i honorari</t>
  </si>
  <si>
    <t>Program</t>
  </si>
  <si>
    <t>Izvođači</t>
  </si>
  <si>
    <t>Govornici</t>
  </si>
  <si>
    <t>Putovanja</t>
  </si>
  <si>
    <t>Hotel</t>
  </si>
  <si>
    <t>Ostalo</t>
  </si>
  <si>
    <t>Nagrade</t>
  </si>
  <si>
    <t>Vrpce/ploče/pehari</t>
  </si>
  <si>
    <t>Darovi</t>
  </si>
  <si>
    <t>U odgovarajuće tablice na ovom radnom listu unesite procijenjeni i stvarni prihod za svaku kategoriju. U ćelijama s desne strane automatski se ažurira naslov ovog radnog lista. Podnaslov se nalazi u ćeliji G1. U ćelijama u ovom stupcu nalaze se korisne upute za korištenje ovog radnog lista. Sljedeće se upute nalaze u ćeliji A3.</t>
  </si>
  <si>
    <t>Oznaka Ukupni prihodi nalazi se u ćeliji s desne strane, oznaka Procijenjeno u ćeliji F3, a oznaka Stvarno u ćeliji G3.</t>
  </si>
  <si>
    <t>U ćeliji F4 automatski se izračunava ukupni procijenjeni prihod, a u ćeliji G4 ukupni stvarni prihod.</t>
  </si>
  <si>
    <t>Oznaka Ulaznice nalazi se u ćeliji s desne strane.</t>
  </si>
  <si>
    <t>U tablicu koja počinje u ćeliji s desne stane unesite procijenjeni i stvarni broj ulaznica s cijenama. Procijenjeni i stvarni prihod od ulaznica izračunava se automatski. Sljedeća je uputa u ćeliji A11.</t>
  </si>
  <si>
    <t>Oznaka Oglasi u programu nalazi se u ćeliji s desne strane.</t>
  </si>
  <si>
    <t>U tablicu koja počinje u ćeliji s desne stane unesite procijenjeni i stvarni broj oglasa u programu i cijena oglasa. Procijenjeni i stvarni prihod od oglasa izračunava se automatski. Sljedeća se uputa nalaze u ćeliji A17.</t>
  </si>
  <si>
    <t>U ćeliji s desne strane nalazi se oznaka Izlagači ili Dobavljači.</t>
  </si>
  <si>
    <t>U tablicu koja počinje u ćeliji s desne stane unesite procijenjeni i stvarni broj izlagača i dobavljača te cijene štandova. Procijenjeni i stvarni prihod izračunava se automatski. Sljedeća se uputa nalazi u ćeliji A23.</t>
  </si>
  <si>
    <t>Oznaka Prodaja artikala nalazi se u ćeliji s desne strane.</t>
  </si>
  <si>
    <t>U tablicu koja počinje u ćeliji s desne stane unesite procijenjeni i stvarni broj prodanih artikala te cijene artikala. Procijenjeni i stvarni prihod izračunava se automatski.</t>
  </si>
  <si>
    <t>UKUPNI PRIHOD</t>
  </si>
  <si>
    <t>ULAZNICE</t>
  </si>
  <si>
    <t>Procijenjeni broj</t>
  </si>
  <si>
    <t>OGLASI U PROGRAMU</t>
  </si>
  <si>
    <t>IZLAGAČI/DOBAVLJAČI</t>
  </si>
  <si>
    <t>PRODAJA ARTIKALA</t>
  </si>
  <si>
    <t>Stvarni broj</t>
  </si>
  <si>
    <t>Vrsta</t>
  </si>
  <si>
    <t>Odrasli @</t>
  </si>
  <si>
    <t>Djeca @</t>
  </si>
  <si>
    <t>Ostalo @</t>
  </si>
  <si>
    <t>Naslovnice @</t>
  </si>
  <si>
    <t>Polovine stranica @</t>
  </si>
  <si>
    <t>Četvrtine stranica @</t>
  </si>
  <si>
    <t>Veliki štandovi @</t>
  </si>
  <si>
    <t>Srednji štandovi @</t>
  </si>
  <si>
    <t>Mali štandovi @</t>
  </si>
  <si>
    <t>Artikli @</t>
  </si>
  <si>
    <t>Cijena</t>
  </si>
  <si>
    <t>Procijenjeni prihod</t>
  </si>
  <si>
    <t>PRIHODI</t>
  </si>
  <si>
    <t>Stvarni prihod</t>
  </si>
  <si>
    <t>Na ovom se radnom listu automatski ažuriraju sažetak i grafikon dobiti i gubitka u kojim se prikazuju ukupni prihodi i izdaci. U ćelijama s desne strane automatski se ažurira naslov ovog radnog lista. Podnaslov se nalazi u ćeliji G1 i G2. U ćelijama u ovom stupcu nalaze se korisne upute za korištenje ovog radnog lista. Sljedeće se upute nalaze u ćeliji A3.</t>
  </si>
  <si>
    <t>Trakasti grafikon s prikazom procijenjenog prihoda i troškova te stvarnog prihoda i izdataka nalazi se u ćeliji E3.</t>
  </si>
  <si>
    <t>Tablica sažetka koja počinje u ćeliji s desne strane ažurira se automatski. Sljedeća je uputa u ćeliji A8.</t>
  </si>
  <si>
    <t>U ćeliji C8 automatski se izračunava procijenjeni ukupni prihod ili gubitak, a u ćeliji D8 stvarni ukupni prihod ili gubitak.</t>
  </si>
  <si>
    <t xml:space="preserve"> Ukupno</t>
  </si>
  <si>
    <t>Ukupni prihod</t>
  </si>
  <si>
    <t>Ukupni izdaci</t>
  </si>
  <si>
    <t>Ukupna dobit
(ili gubitak)</t>
  </si>
  <si>
    <t>U ovoj se ćeliji nalazi trakasti grafikon s usporedbom procijenjenih prihoda i izdataka te stvarnih prihoda i izdataka.</t>
  </si>
  <si>
    <t xml:space="preserve">DOBIT </t>
  </si>
  <si>
    <t>Sažetak gubitka</t>
  </si>
  <si>
    <t>TROŠKOVI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</si>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</sst>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kn&quot;;[Red]\-#,##0.00\ &quot;kn&quot;"/>
    <numFmt numFmtId="164" formatCode=";;;"/>
  </numFmts>
  <fonts count="3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22"/>
      <color theme="4"/>
      <name val="Century Gothic"/>
      <family val="2"/>
      <scheme val="major"/>
    </font>
    <font>
      <b/>
      <sz val="13"/>
      <color theme="3"/>
      <name val="Lucida Sans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4"/>
      <name val="Arial"/>
      <family val="2"/>
      <charset val="238"/>
    </font>
    <font>
      <sz val="9"/>
      <color theme="0"/>
      <name val="Arial"/>
      <family val="2"/>
      <charset val="238"/>
    </font>
    <font>
      <b/>
      <sz val="22"/>
      <color theme="4"/>
      <name val="Century Gothic"/>
      <family val="2"/>
      <charset val="238"/>
      <scheme val="major"/>
    </font>
    <font>
      <sz val="22"/>
      <color theme="4"/>
      <name val="Century Gothic"/>
      <family val="2"/>
      <charset val="238"/>
      <scheme val="major"/>
    </font>
    <font>
      <b/>
      <sz val="18"/>
      <color theme="0"/>
      <name val="Century Gothic"/>
      <family val="2"/>
      <charset val="238"/>
      <scheme val="major"/>
    </font>
    <font>
      <sz val="10"/>
      <color theme="0"/>
      <name val="Century Gothic"/>
      <family val="2"/>
      <charset val="238"/>
      <scheme val="major"/>
    </font>
    <font>
      <b/>
      <sz val="12"/>
      <color theme="0"/>
      <name val="Century Gothic"/>
      <family val="2"/>
      <charset val="238"/>
      <scheme val="major"/>
    </font>
    <font>
      <b/>
      <sz val="10"/>
      <name val="Century Gothic"/>
      <family val="2"/>
      <charset val="238"/>
      <scheme val="major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color theme="4"/>
      <name val="Century Gothic"/>
      <family val="2"/>
      <charset val="238"/>
      <scheme val="major"/>
    </font>
    <font>
      <sz val="10"/>
      <color theme="1"/>
      <name val="Century Gothic"/>
      <family val="2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2" fillId="0" borderId="0"/>
    <xf numFmtId="0" fontId="4" fillId="0" borderId="1" applyNumberFormat="0" applyFill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5" fillId="9" borderId="0" xfId="3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8" borderId="0" xfId="0" applyFont="1" applyFill="1" applyAlignment="1">
      <alignment horizontal="right" vertical="center" indent="1"/>
    </xf>
    <xf numFmtId="0" fontId="12" fillId="0" borderId="0" xfId="0" applyFont="1" applyAlignment="1">
      <alignment vertical="center"/>
    </xf>
    <xf numFmtId="0" fontId="8" fillId="5" borderId="0" xfId="0" applyFont="1" applyFill="1" applyAlignment="1">
      <alignment horizontal="right" indent="1"/>
    </xf>
    <xf numFmtId="0" fontId="10" fillId="0" borderId="0" xfId="0" applyFont="1" applyAlignment="1">
      <alignment horizontal="right" indent="1"/>
    </xf>
    <xf numFmtId="0" fontId="14" fillId="6" borderId="0" xfId="0" applyFont="1" applyFill="1" applyAlignment="1">
      <alignment vertical="center"/>
    </xf>
    <xf numFmtId="8" fontId="14" fillId="6" borderId="0" xfId="0" applyNumberFormat="1" applyFont="1" applyFill="1" applyAlignment="1">
      <alignment horizontal="right" vertical="center" indent="1"/>
    </xf>
    <xf numFmtId="0" fontId="15" fillId="0" borderId="0" xfId="0" applyFont="1"/>
    <xf numFmtId="0" fontId="16" fillId="0" borderId="0" xfId="0" applyFont="1"/>
    <xf numFmtId="0" fontId="10" fillId="0" borderId="0" xfId="0" applyFont="1" applyAlignment="1">
      <alignment horizontal="right" vertical="center" indent="1"/>
    </xf>
    <xf numFmtId="8" fontId="10" fillId="0" borderId="0" xfId="0" applyNumberFormat="1" applyFont="1" applyAlignment="1">
      <alignment horizontal="right" vertical="center" indent="1"/>
    </xf>
    <xf numFmtId="0" fontId="10" fillId="0" borderId="0" xfId="0" applyFont="1" applyAlignment="1">
      <alignment vertical="center"/>
    </xf>
    <xf numFmtId="0" fontId="17" fillId="4" borderId="0" xfId="1" applyFont="1" applyAlignment="1">
      <alignment vertical="center"/>
    </xf>
    <xf numFmtId="0" fontId="18" fillId="4" borderId="0" xfId="0" applyFont="1" applyFill="1" applyAlignment="1">
      <alignment vertical="center"/>
    </xf>
    <xf numFmtId="0" fontId="17" fillId="4" borderId="0" xfId="1" applyFont="1" applyAlignment="1">
      <alignment horizontal="right" vertical="center" indent="1"/>
    </xf>
    <xf numFmtId="0" fontId="19" fillId="8" borderId="0" xfId="0" applyFont="1" applyFill="1" applyAlignment="1">
      <alignment horizontal="left" vertical="center" indent="1"/>
    </xf>
    <xf numFmtId="0" fontId="20" fillId="8" borderId="0" xfId="0" applyFont="1" applyFill="1" applyAlignment="1">
      <alignment vertical="center"/>
    </xf>
    <xf numFmtId="0" fontId="22" fillId="5" borderId="0" xfId="2" applyFont="1" applyFill="1" applyAlignment="1">
      <alignment horizontal="right" indent="1"/>
    </xf>
    <xf numFmtId="0" fontId="23" fillId="0" borderId="0" xfId="0" applyFont="1" applyAlignment="1">
      <alignment vertic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indent="1"/>
    </xf>
    <xf numFmtId="0" fontId="10" fillId="5" borderId="0" xfId="0" applyFont="1" applyFill="1" applyAlignment="1">
      <alignment horizontal="left" vertical="center" indent="1"/>
    </xf>
    <xf numFmtId="0" fontId="10" fillId="5" borderId="0" xfId="0" applyFont="1" applyFill="1" applyAlignment="1">
      <alignment horizontal="right" vertical="center" inden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indent="1"/>
    </xf>
    <xf numFmtId="8" fontId="10" fillId="0" borderId="0" xfId="0" applyNumberFormat="1" applyFont="1" applyAlignment="1">
      <alignment horizontal="right" indent="1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right" vertical="center" indent="1"/>
    </xf>
    <xf numFmtId="8" fontId="24" fillId="0" borderId="0" xfId="0" applyNumberFormat="1" applyFont="1" applyAlignment="1">
      <alignment horizontal="right" vertical="center" indent="1"/>
    </xf>
    <xf numFmtId="8" fontId="24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 indent="1"/>
    </xf>
    <xf numFmtId="0" fontId="25" fillId="0" borderId="0" xfId="0" applyFont="1" applyAlignment="1">
      <alignment horizontal="left" vertical="center" indent="1"/>
    </xf>
    <xf numFmtId="8" fontId="25" fillId="0" borderId="0" xfId="0" applyNumberFormat="1" applyFont="1" applyAlignment="1">
      <alignment horizontal="right" vertical="center" indent="1"/>
    </xf>
    <xf numFmtId="0" fontId="19" fillId="8" borderId="0" xfId="0" applyFont="1" applyFill="1" applyAlignment="1">
      <alignment horizontal="right" vertical="center" indent="1"/>
    </xf>
    <xf numFmtId="0" fontId="25" fillId="0" borderId="0" xfId="0" applyFont="1"/>
    <xf numFmtId="0" fontId="25" fillId="0" borderId="0" xfId="0" applyFont="1" applyAlignment="1">
      <alignment horizontal="center"/>
    </xf>
    <xf numFmtId="164" fontId="13" fillId="7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Alignment="1">
      <alignment horizontal="right" vertical="center" indent="2"/>
    </xf>
    <xf numFmtId="0" fontId="27" fillId="0" borderId="0" xfId="0" applyFont="1" applyAlignment="1">
      <alignment horizontal="right" vertical="center" indent="1"/>
    </xf>
    <xf numFmtId="0" fontId="13" fillId="3" borderId="0" xfId="0" applyFont="1" applyFill="1" applyAlignment="1">
      <alignment horizontal="center" vertical="center" wrapText="1"/>
    </xf>
    <xf numFmtId="0" fontId="17" fillId="4" borderId="0" xfId="1" applyFont="1" applyAlignment="1">
      <alignment horizontal="left"/>
    </xf>
    <xf numFmtId="0" fontId="18" fillId="4" borderId="0" xfId="0" applyFont="1" applyFill="1"/>
    <xf numFmtId="0" fontId="17" fillId="4" borderId="0" xfId="1" applyFont="1" applyAlignment="1">
      <alignment horizontal="right" indent="1"/>
    </xf>
    <xf numFmtId="0" fontId="17" fillId="4" borderId="0" xfId="1" applyFont="1" applyAlignment="1">
      <alignment horizontal="right" vertical="top" indent="1"/>
    </xf>
    <xf numFmtId="0" fontId="28" fillId="4" borderId="0" xfId="0" applyFont="1" applyFill="1" applyAlignment="1">
      <alignment horizontal="right" vertical="top" indent="1"/>
    </xf>
    <xf numFmtId="0" fontId="21" fillId="7" borderId="0" xfId="0" applyFont="1" applyFill="1" applyAlignment="1">
      <alignment horizontal="right" vertical="center" indent="2"/>
    </xf>
    <xf numFmtId="0" fontId="21" fillId="7" borderId="0" xfId="0" applyFont="1" applyFill="1" applyAlignment="1">
      <alignment horizontal="right" vertical="center" indent="1"/>
    </xf>
    <xf numFmtId="8" fontId="26" fillId="0" borderId="0" xfId="0" applyNumberFormat="1" applyFont="1" applyAlignment="1">
      <alignment horizontal="right" vertical="center" indent="2"/>
    </xf>
    <xf numFmtId="8" fontId="26" fillId="0" borderId="0" xfId="0" applyNumberFormat="1" applyFont="1" applyAlignment="1">
      <alignment horizontal="right" vertical="center" indent="1"/>
    </xf>
    <xf numFmtId="8" fontId="26" fillId="4" borderId="0" xfId="0" applyNumberFormat="1" applyFont="1" applyFill="1" applyAlignment="1">
      <alignment horizontal="right" vertical="center" indent="2"/>
    </xf>
    <xf numFmtId="8" fontId="26" fillId="4" borderId="0" xfId="0" applyNumberFormat="1" applyFont="1" applyFill="1" applyAlignment="1">
      <alignment horizontal="right" vertical="center" indent="1"/>
    </xf>
    <xf numFmtId="8" fontId="13" fillId="2" borderId="0" xfId="0" applyNumberFormat="1" applyFont="1" applyFill="1" applyAlignment="1">
      <alignment horizontal="right" vertical="center" indent="2"/>
    </xf>
    <xf numFmtId="8" fontId="13" fillId="2" borderId="0" xfId="0" applyNumberFormat="1" applyFont="1" applyFill="1" applyAlignment="1">
      <alignment horizontal="right" vertical="center" indent="1"/>
    </xf>
    <xf numFmtId="0" fontId="21" fillId="7" borderId="0" xfId="0" applyFont="1" applyFill="1" applyAlignment="1">
      <alignment horizontal="center" vertical="center"/>
    </xf>
    <xf numFmtId="0" fontId="17" fillId="4" borderId="0" xfId="1" applyFont="1" applyAlignment="1">
      <alignment horizontal="left" vertical="center" indent="4"/>
    </xf>
    <xf numFmtId="0" fontId="17" fillId="4" borderId="0" xfId="1" applyFont="1" applyAlignment="1">
      <alignment horizontal="left" vertical="center"/>
    </xf>
    <xf numFmtId="0" fontId="17" fillId="4" borderId="0" xfId="1" applyFont="1" applyAlignment="1">
      <alignment horizontal="left" vertical="center" indent="3"/>
    </xf>
    <xf numFmtId="0" fontId="17" fillId="4" borderId="0" xfId="1" applyFont="1" applyAlignment="1">
      <alignment horizontal="left" indent="2"/>
    </xf>
    <xf numFmtId="0" fontId="29" fillId="8" borderId="0" xfId="0" applyFont="1" applyFill="1" applyAlignment="1">
      <alignment horizontal="center" vertical="center"/>
    </xf>
  </cellXfs>
  <cellStyles count="4">
    <cellStyle name="Naslov" xfId="1" builtinId="15" customBuiltin="1"/>
    <cellStyle name="Naslov 2" xfId="3" builtinId="17"/>
    <cellStyle name="Normalno" xfId="0" builtinId="0" customBuiltin="1"/>
    <cellStyle name="Normalno 2" xfId="2" xr:uid="{00000000-0005-0000-0000-000001000000}"/>
  </cellStyles>
  <dxfs count="140"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fill>
        <patternFill patternType="solid">
          <fgColor indexed="22"/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0" formatCode="General"/>
      <alignment horizontal="righ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0" formatCode="General"/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  <numFmt numFmtId="12" formatCode="#,##0.00\ &quot;kn&quot;;[Red]\-#,##0.00\ &quot;kn&quot;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  <numFmt numFmtId="12" formatCode="#,##0.00\ &quot;kn&quot;;[Red]\-#,##0.00\ &quot;kn&quot;"/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fill>
        <patternFill patternType="solid">
          <fgColor indexed="64"/>
          <bgColor theme="5"/>
        </patternFill>
      </fill>
      <alignment vertical="center" textRotation="0" wrapText="0" indent="0" justifyLastLine="0" shrinkToFit="0" readingOrder="0"/>
    </dxf>
    <dxf>
      <font>
        <color theme="0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Light1 2" pivot="0" count="7" xr9:uid="{00000000-0011-0000-FFFF-FFFF00000000}">
      <tableStyleElement type="wholeTable" dxfId="139"/>
      <tableStyleElement type="headerRow" dxfId="138"/>
      <tableStyleElement type="totalRow" dxfId="137"/>
      <tableStyleElement type="firstColumn" dxfId="136"/>
      <tableStyleElement type="lastColumn" dxfId="135"/>
      <tableStyleElement type="firstRowStripe" size="7" dxfId="134"/>
      <tableStyleElement type="firstColumnStripe" dxfId="1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16331292065849E-2"/>
          <c:y val="0.14681123960409187"/>
          <c:w val="0.90845040939496879"/>
          <c:h val="0.784561388882134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'Sažetak dobiti i gubitka'!$B$5</c:f>
              <c:strCache>
                <c:ptCount val="1"/>
                <c:pt idx="0">
                  <c:v>Ukupni prihod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'Sažetak dobiti i gubitka'!$C$4:$D$4</c:f>
              <c:strCache>
                <c:ptCount val="2"/>
                <c:pt idx="0">
                  <c:v>Procijenjeno</c:v>
                </c:pt>
                <c:pt idx="1">
                  <c:v>Stvarno</c:v>
                </c:pt>
              </c:strCache>
            </c:strRef>
          </c:cat>
          <c:val>
            <c:numRef>
              <c:f>'Sažetak dobiti i gubitka'!$C$5:$D$5</c:f>
              <c:numCache>
                <c:formatCode>"kn"#,##0.00_);[Red]\("kn"#,##0.00\)</c:formatCode>
                <c:ptCount val="2"/>
                <c:pt idx="0">
                  <c:v>1936</c:v>
                </c:pt>
                <c:pt idx="1">
                  <c:v>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'Sažetak dobiti i gubitka'!$B$6</c:f>
              <c:strCache>
                <c:ptCount val="1"/>
                <c:pt idx="0">
                  <c:v>Ukupni izdaci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'Sažetak dobiti i gubitka'!$C$4:$D$4</c:f>
              <c:strCache>
                <c:ptCount val="2"/>
                <c:pt idx="0">
                  <c:v>Procijenjeno</c:v>
                </c:pt>
                <c:pt idx="1">
                  <c:v>Stvarno</c:v>
                </c:pt>
              </c:strCache>
            </c:strRef>
          </c:cat>
          <c:val>
            <c:numRef>
              <c:f>'Sažetak dobiti i gubitka'!$C$6:$D$6</c:f>
              <c:numCache>
                <c:formatCode>"kn"#,##0.00_);[Red]\("kn"#,##0.00\)</c:formatCode>
                <c:ptCount val="2"/>
                <c:pt idx="0">
                  <c:v>882</c:v>
                </c:pt>
                <c:pt idx="1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6292043307819458"/>
          <c:y val="0.15808033262274282"/>
          <c:w val="0.46967222936806879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76198</xdr:colOff>
      <xdr:row>1</xdr:row>
      <xdr:rowOff>104772</xdr:rowOff>
    </xdr:from>
    <xdr:to>
      <xdr:col>7</xdr:col>
      <xdr:colOff>76200</xdr:colOff>
      <xdr:row>13</xdr:row>
      <xdr:rowOff>114300</xdr:rowOff>
    </xdr:to>
    <xdr:graphicFrame macro="">
      <xdr:nvGraphicFramePr>
        <xdr:cNvPr id="3073" name="Grafikon 1" descr="Trakasti grafikon s usporedbom procijenjenog prihoda i troškova te stvarnog prihoda i troškova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ExhibitorsAndVendors" displayName="ExhibitorsAndVendors" ref="B18:G22" totalsRowCount="1" headerRowDxfId="37" dataDxfId="36" totalsRowDxfId="35">
  <autoFilter ref="B18:G21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Procijenjeni broj" totalsRowLabel="Zbroj" dataDxfId="34" totalsRowDxfId="33"/>
    <tableColumn id="2" xr3:uid="{00000000-0010-0000-0900-000002000000}" name="Stvarni broj" dataDxfId="32" totalsRowDxfId="31"/>
    <tableColumn id="3" xr3:uid="{00000000-0010-0000-0900-000003000000}" name="Vrsta" dataDxfId="30" totalsRowDxfId="29"/>
    <tableColumn id="4" xr3:uid="{00000000-0010-0000-0900-000004000000}" name="Cijena" dataDxfId="28" totalsRowDxfId="27"/>
    <tableColumn id="5" xr3:uid="{00000000-0010-0000-0900-000005000000}" name="Procijenjeni prihod" totalsRowFunction="sum" dataDxfId="26" totalsRowDxfId="25">
      <calculatedColumnFormula>B19*E19</calculatedColumnFormula>
    </tableColumn>
    <tableColumn id="6" xr3:uid="{00000000-0010-0000-0900-000006000000}" name="Stvarni prihod" totalsRowFunction="sum" dataDxfId="24" totalsRowDxfId="23">
      <calculatedColumnFormula>C19*E19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U ovu tablicu unesite procijenjeni i stvarni broj izlagača i dobavljača, vrstu štanda i cijenu. Procijenjeni i stvarni prihodi od izlagača za svaku vrstu štanda te zbrojevi izračunavaju se automatski."/>
    </ext>
  </extLst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SaleOfItems" displayName="SaleOfItems" ref="B24:G29" totalsRowCount="1" headerRowDxfId="22" dataDxfId="21" totalsRowDxfId="20">
  <autoFilter ref="B24:G2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Procijenjeni broj" totalsRowLabel="Zbroj" dataDxfId="19" totalsRowDxfId="18"/>
    <tableColumn id="2" xr3:uid="{00000000-0010-0000-0A00-000002000000}" name="Stvarni broj" dataDxfId="17" totalsRowDxfId="16"/>
    <tableColumn id="3" xr3:uid="{00000000-0010-0000-0A00-000003000000}" name="Vrsta" dataDxfId="15" totalsRowDxfId="14"/>
    <tableColumn id="4" xr3:uid="{00000000-0010-0000-0A00-000004000000}" name="Cijena" dataDxfId="13" totalsRowDxfId="12"/>
    <tableColumn id="5" xr3:uid="{00000000-0010-0000-0A00-000005000000}" name="Procijenjeni prihod" totalsRowFunction="sum" dataDxfId="11" totalsRowDxfId="10">
      <calculatedColumnFormula>B25*E25</calculatedColumnFormula>
    </tableColumn>
    <tableColumn id="6" xr3:uid="{00000000-0010-0000-0A00-000006000000}" name="Stvarni prihod" totalsRowFunction="sum" dataDxfId="9" totalsRowDxfId="8">
      <calculatedColumnFormula>C25*E25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U ovu tablicu unesite procijenjeni i stvarni broj prodanih stavki, vrstu i cijenu. Procijenjeni i stvarni prihodi od prodaje stavki i zbrojevi izračunavaju se automatski"/>
    </ext>
  </extLst>
</table>
</file>

<file path=xl/tables/table1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053438-C393-4A6F-85EB-6141CE2E580F}" name="Sažetak" displayName="Sažetak" ref="B4:D6" totalsRowShown="0" headerRowDxfId="4" dataDxfId="3">
  <autoFilter ref="B4:D6" xr:uid="{E2E1E93F-962E-4908-B5FF-C49FFDD203EC}">
    <filterColumn colId="0" hiddenButton="1"/>
    <filterColumn colId="1" hiddenButton="1"/>
    <filterColumn colId="2" hiddenButton="1"/>
  </autoFilter>
  <tableColumns count="3">
    <tableColumn id="1" xr3:uid="{F67213F1-F34B-417E-9245-0F02F8ACA01B}" name=" Ukupno" dataDxfId="2"/>
    <tableColumn id="2" xr3:uid="{B31A4B15-FE6A-45D0-A35F-8DEBCAB99AF7}" name="Procijenjeno" dataDxfId="1">
      <calculatedColumnFormula>Troškovi!G3</calculatedColumnFormula>
    </tableColumn>
    <tableColumn id="3" xr3:uid="{D633F0A4-A59C-4679-9F1C-8D364B0C972E}" name="Stvarno" dataDxfId="0">
      <calculatedColumnFormula>Troškovi!H3</calculatedColumn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 ovoj se tablici automatski ažuriraju ukupni procijenjeni i stvarni prihod i troškovi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oškoviLokacije" displayName="SiteExpenses" ref="B6:D11" totalsRowCount="1" headerRowDxfId="131" dataDxfId="130" totalsRowDxfId="129">
  <tableColumns count="3">
    <tableColumn id="1" xr3:uid="{00000000-0010-0000-0000-000001000000}" name="Web-mjesto" totalsRowLabel="Zbroj" dataDxfId="128" totalsRowDxfId="127"/>
    <tableColumn id="2" xr3:uid="{00000000-0010-0000-0000-000002000000}" name="Procijenjeno" totalsRowFunction="sum" dataDxfId="126" totalsRowDxfId="125"/>
    <tableColumn id="3" xr3:uid="{00000000-0010-0000-0000-000003000000}" name="Stvarno" totalsRowFunction="count" dataDxfId="124" totalsRowDxfId="123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ocijenjene i stvarne troškove lokacije. Ukupni zbroj automatski se izračunava na kraju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roškoviZakuske" displayName="RefreshmentsExpenses" ref="F6:H11" totalsRowCount="1" headerRowDxfId="122" dataDxfId="121" totalsRowDxfId="120">
  <tableColumns count="3">
    <tableColumn id="1" xr3:uid="{00000000-0010-0000-0100-000001000000}" name="Domjenak" totalsRowLabel="Zbroj" dataDxfId="119" totalsRowDxfId="118"/>
    <tableColumn id="2" xr3:uid="{00000000-0010-0000-0100-000002000000}" name="Procijenjeno" totalsRowFunction="sum" dataDxfId="117" totalsRowDxfId="116"/>
    <tableColumn id="3" xr3:uid="{00000000-0010-0000-0100-000003000000}" name="Stvarno" totalsRowFunction="count" dataDxfId="115" totalsRowDxfId="114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ocijenjene i stvarne troškove zakuski. Ukupni zbroj automatski se izračunava na kraju."/>
    </ext>
  </extLst>
</table>
</file>

<file path=xl/tables/table3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DecorationsExpenses" displayName="DecorationsExpenses" ref="B13:D19" totalsRowCount="1" headerRowDxfId="113" dataDxfId="112" totalsRowDxfId="111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Ukrasi" totalsRowLabel="Zbroj" dataDxfId="110" totalsRowDxfId="109"/>
    <tableColumn id="2" xr3:uid="{00000000-0010-0000-0200-000002000000}" name="Procijenjeno" totalsRowFunction="sum" dataDxfId="108" totalsRowDxfId="107"/>
    <tableColumn id="3" xr3:uid="{00000000-0010-0000-0200-000003000000}" name="Stvarno" totalsRowFunction="sum" dataDxfId="106" totalsRowDxfId="105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ocijenjene i stvarne troškove ukrasa. Ukupni zbroj automatski se izračunava na kraju."/>
    </ext>
  </extLst>
</table>
</file>

<file path=xl/tables/table4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ProgramExpenses" displayName="ProgramExpenses" ref="F13:H19" totalsRowCount="1" headerRowDxfId="104" dataDxfId="103" totalsRowDxfId="102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Program" totalsRowLabel="Zbroj" dataDxfId="101" totalsRowDxfId="100"/>
    <tableColumn id="2" xr3:uid="{00000000-0010-0000-0300-000002000000}" name="Procijenjeno" totalsRowFunction="sum" dataDxfId="99" totalsRowDxfId="98"/>
    <tableColumn id="3" xr3:uid="{00000000-0010-0000-0300-000003000000}" name="Stvarno" totalsRowFunction="count" dataDxfId="97" totalsRowDxfId="96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ocijenjene i stvarne troškove programa. Ukupni zbroj automatski se izračunava na kraju."/>
    </ext>
  </extLst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PublicityExpenses" displayName="PublicityExpenses" ref="B21:D25" totalsRowCount="1" headerRowDxfId="95" dataDxfId="94" totalsRowDxfId="93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Promocija" totalsRowLabel="Zbroj" dataDxfId="92" totalsRowDxfId="91"/>
    <tableColumn id="2" xr3:uid="{00000000-0010-0000-0400-000002000000}" name="Procijenjeno" totalsRowFunction="sum" dataDxfId="90" totalsRowDxfId="89"/>
    <tableColumn id="3" xr3:uid="{00000000-0010-0000-0400-000003000000}" name="Stvarno" totalsRowFunction="count" dataDxfId="88" totalsRowDxfId="87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ocijenjene i stvarne troškove promidžbe. Ukupni zbroj automatski se izračunava na kraju."/>
    </ext>
  </extLst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PrizesExpenses" displayName="PrizesExpenses" ref="F21:H24" totalsRowCount="1" headerRowDxfId="86" dataDxfId="85" totalsRowDxfId="84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Nagrade" totalsRowLabel="Zbroj" dataDxfId="83" totalsRowDxfId="82"/>
    <tableColumn id="2" xr3:uid="{00000000-0010-0000-0500-000002000000}" name="Procijenjeno" totalsRowFunction="sum" dataDxfId="81" totalsRowDxfId="80"/>
    <tableColumn id="3" xr3:uid="{00000000-0010-0000-0500-000003000000}" name="Stvarno" totalsRowFunction="count" dataDxfId="79" totalsRowDxfId="78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ocijenjene i stvarne troškove nagrada. Ukupni zbroj automatski se izračunava na kraju."/>
    </ext>
  </extLst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MiscellaneousExpenses" displayName="MiscellaneousExpenses" ref="B27:D32" totalsRowCount="1" headerRowDxfId="77" dataDxfId="76" totalsRowDxfId="75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Razno" totalsRowLabel="Zbroj" dataDxfId="74" totalsRowDxfId="73"/>
    <tableColumn id="2" xr3:uid="{00000000-0010-0000-0600-000002000000}" name="Procijenjeno" totalsRowFunction="sum" dataDxfId="72" totalsRowDxfId="71"/>
    <tableColumn id="3" xr3:uid="{00000000-0010-0000-0600-000003000000}" name="Stvarno" totalsRowFunction="count" dataDxfId="70" totalsRowDxfId="69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ocijenjene i stvarne ostale troškove. Ukupni zbroj automatski se izračunava na kraju."/>
    </ext>
  </extLst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Ulaznice" displayName="Ulaznice" ref="B6:G10" totalsRowCount="1" headerRowDxfId="67" dataDxfId="66" totalsRowDxfId="65">
  <autoFilter ref="B6:G9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Procijenjeni broj" totalsRowLabel="Zbroj" dataDxfId="64" totalsRowDxfId="63"/>
    <tableColumn id="2" xr3:uid="{00000000-0010-0000-0700-000002000000}" name="Stvarni broj" dataDxfId="62" totalsRowDxfId="61"/>
    <tableColumn id="3" xr3:uid="{00000000-0010-0000-0700-000003000000}" name="Vrsta" dataDxfId="60" totalsRowDxfId="59"/>
    <tableColumn id="4" xr3:uid="{00000000-0010-0000-0700-000004000000}" name="Cijena" dataDxfId="58" totalsRowDxfId="57"/>
    <tableColumn id="6" xr3:uid="{00000000-0010-0000-0700-000006000000}" name="Procijenjeni prihod" totalsRowFunction="sum" dataDxfId="56" totalsRowDxfId="55">
      <calculatedColumnFormula>B7*E7</calculatedColumnFormula>
    </tableColumn>
    <tableColumn id="7" xr3:uid="{00000000-0010-0000-0700-000007000000}" name="Stvarni prihod" totalsRowFunction="sum" dataDxfId="54" totalsRowDxfId="53">
      <calculatedColumnFormula>C7*E7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U ovu tablicu unesite procijenjeni i stvarni broj ulaznica, vrstu i cijenu. Procijenjeni i stvarni prihodi od ulaznica i zbrojevi izračunavaju se automatski"/>
    </ext>
  </extLst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dsInProgram" displayName="AdsInProgram" ref="B12:G16" totalsRowCount="1" headerRowDxfId="52" dataDxfId="51" totalsRowDxfId="50">
  <autoFilter ref="B12:G1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Procijenjeni broj" totalsRowLabel="Zbroj" dataDxfId="49" totalsRowDxfId="48"/>
    <tableColumn id="2" xr3:uid="{00000000-0010-0000-0800-000002000000}" name="Stvarni broj" dataDxfId="47" totalsRowDxfId="46"/>
    <tableColumn id="3" xr3:uid="{00000000-0010-0000-0800-000003000000}" name="Vrsta" dataDxfId="45" totalsRowDxfId="44"/>
    <tableColumn id="4" xr3:uid="{00000000-0010-0000-0800-000004000000}" name="Cijena" dataDxfId="43" totalsRowDxfId="42"/>
    <tableColumn id="5" xr3:uid="{00000000-0010-0000-0800-000005000000}" name="Procijenjeni prihod" totalsRowFunction="sum" dataDxfId="41" totalsRowDxfId="40">
      <calculatedColumnFormula>B13*E13</calculatedColumnFormula>
    </tableColumn>
    <tableColumn id="6" xr3:uid="{00000000-0010-0000-0800-000006000000}" name="Stvarni prihod" totalsRowFunction="sum" dataDxfId="39" totalsRowDxfId="38">
      <calculatedColumnFormula>C13*E13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U ovu tablicu unesite procijenjeni i stvarni broj oglasa, vrstu i cijenu. Procijenjeni i stvarni prihodi od oglasa i zbrojevi izračunavaju se automatski"/>
    </ext>
  </extLst>
</table>
</file>

<file path=xl/theme/theme1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75.xml" Id="rId8" /><Relationship Type="http://schemas.openxmlformats.org/officeDocument/2006/relationships/table" Target="/xl/tables/table26.xml" Id="rId3" /><Relationship Type="http://schemas.openxmlformats.org/officeDocument/2006/relationships/table" Target="/xl/tables/table67.xml" Id="rId7" /><Relationship Type="http://schemas.openxmlformats.org/officeDocument/2006/relationships/table" Target="/xl/tables/table18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59.xml" Id="rId6" /><Relationship Type="http://schemas.openxmlformats.org/officeDocument/2006/relationships/table" Target="/xl/tables/table410.xml" Id="rId5" /><Relationship Type="http://schemas.openxmlformats.org/officeDocument/2006/relationships/table" Target="/xl/tables/table311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91.xml" Id="rId3" /><Relationship Type="http://schemas.openxmlformats.org/officeDocument/2006/relationships/table" Target="/xl/tables/table82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113.xml" Id="rId5" /><Relationship Type="http://schemas.openxmlformats.org/officeDocument/2006/relationships/table" Target="/xl/tables/table104.xml" Id="rId4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12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00B4-02BC-4B65-B20F-7C842CD422DD}">
  <sheetPr>
    <tabColor theme="8" tint="-0.499984740745262"/>
  </sheetPr>
  <dimension ref="B1:B8"/>
  <sheetViews>
    <sheetView showGridLines="0" workbookViewId="0"/>
  </sheetViews>
  <sheetFormatPr defaultRowHeight="12.75" x14ac:dyDescent="0.2"/>
  <cols>
    <col min="1" max="1" width="2.7109375" customWidth="1"/>
    <col min="2" max="2" width="95" customWidth="1"/>
    <col min="3" max="3" width="2.7109375" customWidth="1"/>
  </cols>
  <sheetData>
    <row r="1" spans="2:2" s="1" customFormat="1" ht="30" customHeight="1" x14ac:dyDescent="0.2">
      <c r="B1" s="3" t="s">
        <v>0</v>
      </c>
    </row>
    <row r="2" spans="2:2" ht="30" customHeight="1" x14ac:dyDescent="0.25">
      <c r="B2" s="2" t="s">
        <v>1</v>
      </c>
    </row>
    <row r="3" spans="2:2" ht="30" customHeight="1" x14ac:dyDescent="0.25">
      <c r="B3" s="2" t="s">
        <v>2</v>
      </c>
    </row>
    <row r="4" spans="2:2" ht="30" customHeight="1" x14ac:dyDescent="0.25">
      <c r="B4" s="2" t="s">
        <v>3</v>
      </c>
    </row>
    <row r="5" spans="2:2" ht="30" customHeight="1" x14ac:dyDescent="0.25">
      <c r="B5" s="2" t="s">
        <v>4</v>
      </c>
    </row>
    <row r="6" spans="2:2" ht="30" customHeight="1" x14ac:dyDescent="0.25">
      <c r="B6" s="4" t="s">
        <v>5</v>
      </c>
    </row>
    <row r="7" spans="2:2" ht="60" customHeight="1" x14ac:dyDescent="0.2">
      <c r="B7" s="5" t="s">
        <v>6</v>
      </c>
    </row>
    <row r="8" spans="2:2" ht="39.950000000000003" customHeight="1" x14ac:dyDescent="0.25">
      <c r="B8" s="2" t="s">
        <v>7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32"/>
  <sheetViews>
    <sheetView showGridLines="0" tabSelected="1" zoomScaleNormal="100" workbookViewId="0"/>
  </sheetViews>
  <sheetFormatPr defaultColWidth="9.140625" defaultRowHeight="12.75" x14ac:dyDescent="0.2"/>
  <cols>
    <col min="1" max="1" width="2.7109375" style="7" customWidth="1"/>
    <col min="2" max="2" width="34.7109375" style="8" customWidth="1"/>
    <col min="3" max="3" width="18" style="8" customWidth="1"/>
    <col min="4" max="4" width="30.7109375" style="8" customWidth="1"/>
    <col min="5" max="5" width="3.42578125" style="8" customWidth="1"/>
    <col min="6" max="8" width="22.7109375" style="8" customWidth="1"/>
    <col min="9" max="9" width="2.7109375" style="8" customWidth="1"/>
    <col min="10" max="16384" width="9.140625" style="8"/>
  </cols>
  <sheetData>
    <row r="1" spans="1:8" ht="45.75" customHeight="1" x14ac:dyDescent="0.2">
      <c r="A1" s="26" t="s">
        <v>8</v>
      </c>
      <c r="B1" s="67" t="s">
        <v>15</v>
      </c>
      <c r="C1" s="67"/>
      <c r="D1" s="68" t="s">
        <v>38</v>
      </c>
      <c r="E1" s="68"/>
      <c r="F1" s="21"/>
      <c r="G1" s="21"/>
      <c r="H1" s="22" t="s">
        <v>98</v>
      </c>
    </row>
    <row r="2" spans="1:8" ht="6.75" customHeight="1" x14ac:dyDescent="0.2">
      <c r="B2" s="23"/>
      <c r="C2" s="23"/>
      <c r="D2" s="23"/>
      <c r="E2" s="24"/>
      <c r="F2" s="24"/>
      <c r="G2" s="24"/>
      <c r="H2" s="43"/>
    </row>
    <row r="3" spans="1:8" s="12" customFormat="1" ht="15" customHeight="1" x14ac:dyDescent="0.2">
      <c r="A3" s="26" t="s">
        <v>9</v>
      </c>
      <c r="B3" s="66" t="s">
        <v>16</v>
      </c>
      <c r="C3" s="11"/>
      <c r="D3" s="11"/>
      <c r="E3" s="11"/>
      <c r="F3" s="11"/>
      <c r="G3" s="25" t="s">
        <v>37</v>
      </c>
      <c r="H3" s="25" t="s">
        <v>39</v>
      </c>
    </row>
    <row r="4" spans="1:8" ht="24" customHeight="1" x14ac:dyDescent="0.2">
      <c r="A4" s="26" t="s">
        <v>10</v>
      </c>
      <c r="B4" s="66"/>
      <c r="C4" s="13"/>
      <c r="D4" s="13"/>
      <c r="E4" s="13"/>
      <c r="F4" s="13"/>
      <c r="G4" s="14">
        <f>SUM(C11,C19,C25,C32,G11,G19,G24)</f>
        <v>882</v>
      </c>
      <c r="H4" s="14">
        <f>SUM(D11,D19,D25,D32,H11,H19,H24)</f>
        <v>302</v>
      </c>
    </row>
    <row r="5" spans="1:8" ht="15" customHeight="1" x14ac:dyDescent="0.2">
      <c r="B5" s="27"/>
      <c r="C5" s="28"/>
      <c r="D5" s="28"/>
      <c r="E5" s="7"/>
      <c r="F5" s="7"/>
      <c r="G5" s="7"/>
      <c r="H5" s="7"/>
    </row>
    <row r="6" spans="1:8" s="19" customFormat="1" ht="20.100000000000001" customHeight="1" x14ac:dyDescent="0.2">
      <c r="A6" s="26" t="s">
        <v>11</v>
      </c>
      <c r="B6" s="29" t="s">
        <v>17</v>
      </c>
      <c r="C6" s="30" t="s">
        <v>37</v>
      </c>
      <c r="D6" s="30" t="s">
        <v>39</v>
      </c>
      <c r="E6" s="31"/>
      <c r="F6" s="32" t="s">
        <v>40</v>
      </c>
      <c r="G6" s="17" t="s">
        <v>37</v>
      </c>
      <c r="H6" s="17" t="s">
        <v>39</v>
      </c>
    </row>
    <row r="7" spans="1:8" ht="15.95" customHeight="1" x14ac:dyDescent="0.2">
      <c r="B7" s="33" t="s">
        <v>18</v>
      </c>
      <c r="C7" s="34">
        <v>500</v>
      </c>
      <c r="D7" s="34"/>
      <c r="E7" s="7"/>
      <c r="F7" s="33" t="s">
        <v>41</v>
      </c>
      <c r="G7" s="34"/>
      <c r="H7" s="34"/>
    </row>
    <row r="8" spans="1:8" ht="15.95" customHeight="1" x14ac:dyDescent="0.2">
      <c r="B8" s="33" t="s">
        <v>19</v>
      </c>
      <c r="C8" s="34"/>
      <c r="D8" s="34"/>
      <c r="E8" s="7"/>
      <c r="F8" s="33" t="s">
        <v>42</v>
      </c>
      <c r="G8" s="34">
        <v>20</v>
      </c>
      <c r="H8" s="34"/>
    </row>
    <row r="9" spans="1:8" ht="15.95" customHeight="1" x14ac:dyDescent="0.2">
      <c r="B9" s="33" t="s">
        <v>20</v>
      </c>
      <c r="C9" s="34"/>
      <c r="D9" s="34"/>
      <c r="E9" s="7"/>
      <c r="F9" s="33" t="s">
        <v>43</v>
      </c>
      <c r="G9" s="34"/>
      <c r="H9" s="34">
        <v>20</v>
      </c>
    </row>
    <row r="10" spans="1:8" ht="15.95" customHeight="1" x14ac:dyDescent="0.2">
      <c r="B10" s="33" t="s">
        <v>21</v>
      </c>
      <c r="C10" s="34"/>
      <c r="D10" s="34"/>
      <c r="E10" s="7"/>
      <c r="F10" s="33" t="s">
        <v>44</v>
      </c>
      <c r="G10" s="34"/>
      <c r="H10" s="34"/>
    </row>
    <row r="11" spans="1:8" ht="15.95" customHeight="1" x14ac:dyDescent="0.2">
      <c r="B11" s="33" t="s">
        <v>99</v>
      </c>
      <c r="C11" s="34">
        <f>SUBTOTAL(109,SiteExpenses[Procijenjeno])</f>
        <v>500</v>
      </c>
      <c r="D11" s="34">
        <f>SUBTOTAL(103,SiteExpenses[Stvarno])</f>
        <v>0</v>
      </c>
      <c r="E11" s="7"/>
      <c r="F11" s="33" t="s">
        <v>99</v>
      </c>
      <c r="G11" s="34">
        <f>SUBTOTAL(109,RefreshmentsExpenses[Procijenjeno])</f>
        <v>20</v>
      </c>
      <c r="H11" s="34">
        <f>SUBTOTAL(103,RefreshmentsExpenses[Stvarno])</f>
        <v>1</v>
      </c>
    </row>
    <row r="12" spans="1:8" ht="15" customHeight="1" x14ac:dyDescent="0.2">
      <c r="B12" s="27"/>
      <c r="C12" s="28"/>
      <c r="D12" s="28"/>
      <c r="E12" s="7"/>
      <c r="F12" s="7"/>
      <c r="G12" s="7"/>
      <c r="H12" s="7"/>
    </row>
    <row r="13" spans="1:8" ht="20.100000000000001" customHeight="1" x14ac:dyDescent="0.2">
      <c r="A13" s="7" t="s">
        <v>12</v>
      </c>
      <c r="B13" s="35" t="s">
        <v>22</v>
      </c>
      <c r="C13" s="36" t="s">
        <v>37</v>
      </c>
      <c r="D13" s="36" t="s">
        <v>39</v>
      </c>
      <c r="E13" s="7"/>
      <c r="F13" s="35" t="s">
        <v>45</v>
      </c>
      <c r="G13" s="36" t="s">
        <v>37</v>
      </c>
      <c r="H13" s="36" t="s">
        <v>39</v>
      </c>
    </row>
    <row r="14" spans="1:8" ht="15.95" customHeight="1" x14ac:dyDescent="0.2">
      <c r="B14" s="35" t="s">
        <v>23</v>
      </c>
      <c r="C14" s="37">
        <v>200</v>
      </c>
      <c r="D14" s="37">
        <v>300</v>
      </c>
      <c r="E14" s="7"/>
      <c r="F14" s="35" t="s">
        <v>46</v>
      </c>
      <c r="G14" s="38"/>
      <c r="H14" s="38"/>
    </row>
    <row r="15" spans="1:8" ht="15.95" customHeight="1" x14ac:dyDescent="0.2">
      <c r="B15" s="35" t="s">
        <v>24</v>
      </c>
      <c r="C15" s="37"/>
      <c r="D15" s="37"/>
      <c r="E15" s="7"/>
      <c r="F15" s="35" t="s">
        <v>47</v>
      </c>
      <c r="G15" s="38">
        <v>30</v>
      </c>
      <c r="H15" s="38"/>
    </row>
    <row r="16" spans="1:8" ht="15.95" customHeight="1" x14ac:dyDescent="0.2">
      <c r="B16" s="35" t="s">
        <v>25</v>
      </c>
      <c r="C16" s="37"/>
      <c r="D16" s="37"/>
      <c r="E16" s="7"/>
      <c r="F16" s="35" t="s">
        <v>48</v>
      </c>
      <c r="G16" s="38"/>
      <c r="H16" s="38"/>
    </row>
    <row r="17" spans="1:8" ht="15.95" customHeight="1" x14ac:dyDescent="0.2">
      <c r="B17" s="35" t="s">
        <v>26</v>
      </c>
      <c r="C17" s="37"/>
      <c r="D17" s="37"/>
      <c r="E17" s="7"/>
      <c r="F17" s="35" t="s">
        <v>49</v>
      </c>
      <c r="G17" s="38"/>
      <c r="H17" s="38"/>
    </row>
    <row r="18" spans="1:8" ht="15.95" customHeight="1" x14ac:dyDescent="0.2">
      <c r="B18" s="35" t="s">
        <v>27</v>
      </c>
      <c r="C18" s="37"/>
      <c r="D18" s="37"/>
      <c r="E18" s="7"/>
      <c r="F18" s="35" t="s">
        <v>50</v>
      </c>
      <c r="G18" s="38"/>
      <c r="H18" s="38"/>
    </row>
    <row r="19" spans="1:8" ht="15.95" customHeight="1" x14ac:dyDescent="0.2">
      <c r="B19" s="35" t="s">
        <v>99</v>
      </c>
      <c r="C19" s="37">
        <f>SUBTOTAL(109,DecorationsExpenses[Procijenjeno])</f>
        <v>200</v>
      </c>
      <c r="D19" s="37">
        <f>SUBTOTAL(109,DecorationsExpenses[Stvarno])</f>
        <v>300</v>
      </c>
      <c r="E19" s="7"/>
      <c r="F19" s="35" t="s">
        <v>99</v>
      </c>
      <c r="G19" s="38">
        <f>SUBTOTAL(109,ProgramExpenses[Procijenjeno])</f>
        <v>30</v>
      </c>
      <c r="H19" s="38">
        <f>SUBTOTAL(103,ProgramExpenses[Stvarno])</f>
        <v>0</v>
      </c>
    </row>
    <row r="20" spans="1:8" ht="15" customHeight="1" x14ac:dyDescent="0.2">
      <c r="B20" s="39"/>
      <c r="C20" s="40"/>
      <c r="D20" s="40"/>
      <c r="E20" s="7"/>
      <c r="F20" s="39"/>
      <c r="G20" s="7"/>
      <c r="H20" s="7"/>
    </row>
    <row r="21" spans="1:8" ht="20.100000000000001" customHeight="1" x14ac:dyDescent="0.2">
      <c r="A21" s="26" t="s">
        <v>13</v>
      </c>
      <c r="B21" s="35" t="s">
        <v>28</v>
      </c>
      <c r="C21" s="36" t="s">
        <v>37</v>
      </c>
      <c r="D21" s="36" t="s">
        <v>39</v>
      </c>
      <c r="E21" s="7"/>
      <c r="F21" s="35" t="s">
        <v>51</v>
      </c>
      <c r="G21" s="36" t="s">
        <v>37</v>
      </c>
      <c r="H21" s="36" t="s">
        <v>39</v>
      </c>
    </row>
    <row r="22" spans="1:8" ht="15.95" customHeight="1" x14ac:dyDescent="0.2">
      <c r="B22" s="35" t="s">
        <v>29</v>
      </c>
      <c r="C22" s="37"/>
      <c r="D22" s="37"/>
      <c r="E22" s="7"/>
      <c r="F22" s="35" t="s">
        <v>52</v>
      </c>
      <c r="G22" s="38"/>
      <c r="H22" s="38"/>
    </row>
    <row r="23" spans="1:8" ht="15.95" customHeight="1" x14ac:dyDescent="0.2">
      <c r="B23" s="35" t="s">
        <v>30</v>
      </c>
      <c r="C23" s="37">
        <v>20</v>
      </c>
      <c r="D23" s="37"/>
      <c r="E23" s="7"/>
      <c r="F23" s="35" t="s">
        <v>53</v>
      </c>
      <c r="G23" s="38">
        <v>100</v>
      </c>
      <c r="H23" s="38"/>
    </row>
    <row r="24" spans="1:8" ht="15.95" customHeight="1" x14ac:dyDescent="0.2">
      <c r="B24" s="35" t="s">
        <v>31</v>
      </c>
      <c r="C24" s="37"/>
      <c r="D24" s="37"/>
      <c r="E24" s="7"/>
      <c r="F24" s="35" t="s">
        <v>99</v>
      </c>
      <c r="G24" s="38">
        <f>SUBTOTAL(109,PrizesExpenses[Procijenjeno])</f>
        <v>100</v>
      </c>
      <c r="H24" s="38">
        <f>SUBTOTAL(103,PrizesExpenses[Stvarno])</f>
        <v>0</v>
      </c>
    </row>
    <row r="25" spans="1:8" ht="15.95" customHeight="1" x14ac:dyDescent="0.2">
      <c r="B25" s="35" t="s">
        <v>99</v>
      </c>
      <c r="C25" s="37">
        <f>SUBTOTAL(109,PublicityExpenses[Procijenjeno])</f>
        <v>20</v>
      </c>
      <c r="D25" s="37">
        <f>SUBTOTAL(103,PublicityExpenses[Stvarno])</f>
        <v>0</v>
      </c>
      <c r="E25" s="7"/>
      <c r="F25" s="7"/>
      <c r="G25" s="7"/>
      <c r="H25" s="7"/>
    </row>
    <row r="26" spans="1:8" ht="15" customHeight="1" x14ac:dyDescent="0.2">
      <c r="B26" s="39"/>
      <c r="C26" s="40"/>
      <c r="D26" s="40"/>
      <c r="E26" s="7"/>
      <c r="F26" s="7"/>
      <c r="G26" s="7"/>
      <c r="H26" s="7"/>
    </row>
    <row r="27" spans="1:8" ht="20.100000000000001" customHeight="1" x14ac:dyDescent="0.2">
      <c r="A27" s="26" t="s">
        <v>14</v>
      </c>
      <c r="B27" s="35" t="s">
        <v>32</v>
      </c>
      <c r="C27" s="36" t="s">
        <v>37</v>
      </c>
      <c r="D27" s="36" t="s">
        <v>39</v>
      </c>
      <c r="E27" s="7"/>
      <c r="F27" s="7"/>
      <c r="G27" s="7"/>
      <c r="H27" s="7"/>
    </row>
    <row r="28" spans="1:8" ht="15.95" customHeight="1" x14ac:dyDescent="0.2">
      <c r="B28" s="35" t="s">
        <v>33</v>
      </c>
      <c r="C28" s="37"/>
      <c r="D28" s="37">
        <v>13</v>
      </c>
      <c r="E28" s="7"/>
      <c r="F28" s="7"/>
      <c r="G28" s="7"/>
      <c r="H28" s="7"/>
    </row>
    <row r="29" spans="1:8" ht="15.95" customHeight="1" x14ac:dyDescent="0.2">
      <c r="B29" s="35" t="s">
        <v>34</v>
      </c>
      <c r="C29" s="37">
        <v>12</v>
      </c>
      <c r="D29" s="37"/>
      <c r="E29" s="7"/>
      <c r="F29" s="7"/>
      <c r="G29" s="7"/>
      <c r="H29" s="7"/>
    </row>
    <row r="30" spans="1:8" ht="15.95" customHeight="1" x14ac:dyDescent="0.2">
      <c r="B30" s="35" t="s">
        <v>35</v>
      </c>
      <c r="C30" s="37"/>
      <c r="D30" s="37"/>
      <c r="E30" s="7"/>
      <c r="F30" s="7"/>
      <c r="G30" s="7"/>
      <c r="H30" s="7"/>
    </row>
    <row r="31" spans="1:8" ht="15.95" customHeight="1" x14ac:dyDescent="0.2">
      <c r="B31" s="35" t="s">
        <v>36</v>
      </c>
      <c r="C31" s="37"/>
      <c r="D31" s="37"/>
      <c r="E31" s="7"/>
      <c r="F31" s="7"/>
      <c r="G31" s="7"/>
      <c r="H31" s="7"/>
    </row>
    <row r="32" spans="1:8" ht="15.95" customHeight="1" x14ac:dyDescent="0.2">
      <c r="B32" s="41" t="s">
        <v>99</v>
      </c>
      <c r="C32" s="42">
        <f>SUBTOTAL(109,MiscellaneousExpenses[Procijenjeno])</f>
        <v>12</v>
      </c>
      <c r="D32" s="42">
        <f>SUBTOTAL(103,MiscellaneousExpenses[Stvarno])</f>
        <v>1</v>
      </c>
    </row>
  </sheetData>
  <mergeCells count="3">
    <mergeCell ref="B3:B4"/>
    <mergeCell ref="B1:C1"/>
    <mergeCell ref="D1:E1"/>
  </mergeCells>
  <phoneticPr fontId="1" type="noConversion"/>
  <conditionalFormatting sqref="A1:A1048576">
    <cfRule type="notContainsBlanks" dxfId="132" priority="1">
      <formula>LEN(TRIM(A1))&gt;0</formula>
    </cfRule>
  </conditionalFormatting>
  <printOptions horizontalCentered="1"/>
  <pageMargins left="0.75" right="0.75" top="1" bottom="1" header="0.5" footer="0.5"/>
  <pageSetup paperSize="9" scale="98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29"/>
  <sheetViews>
    <sheetView showGridLines="0" zoomScaleNormal="100" zoomScaleSheetLayoutView="75" workbookViewId="0"/>
  </sheetViews>
  <sheetFormatPr defaultColWidth="9.140625" defaultRowHeight="12.75" x14ac:dyDescent="0.2"/>
  <cols>
    <col min="1" max="1" width="2.7109375" style="7" customWidth="1"/>
    <col min="2" max="2" width="32.7109375" style="8" customWidth="1"/>
    <col min="3" max="3" width="18.140625" style="8" customWidth="1"/>
    <col min="4" max="7" width="23.140625" style="8" customWidth="1"/>
    <col min="8" max="8" width="2.7109375" style="8" customWidth="1"/>
    <col min="9" max="16384" width="9.140625" style="8"/>
  </cols>
  <sheetData>
    <row r="1" spans="1:8" ht="45.75" customHeight="1" x14ac:dyDescent="0.2">
      <c r="A1" s="7" t="s">
        <v>54</v>
      </c>
      <c r="B1" s="69" t="str">
        <f>Troškovi!B1</f>
        <v>Proračun događaja za</v>
      </c>
      <c r="C1" s="69"/>
      <c r="D1" s="20" t="str">
        <f>Troškovi!D1</f>
        <v>Naziv događaja</v>
      </c>
      <c r="E1" s="21"/>
      <c r="F1" s="21"/>
      <c r="G1" s="22" t="s">
        <v>85</v>
      </c>
    </row>
    <row r="2" spans="1:8" ht="6.75" customHeight="1" x14ac:dyDescent="0.2">
      <c r="B2" s="23"/>
      <c r="C2" s="23"/>
      <c r="D2" s="23"/>
      <c r="E2" s="24"/>
      <c r="F2" s="24"/>
      <c r="G2" s="24"/>
      <c r="H2" s="9"/>
    </row>
    <row r="3" spans="1:8" s="12" customFormat="1" ht="15" customHeight="1" x14ac:dyDescent="0.2">
      <c r="A3" s="26" t="s">
        <v>55</v>
      </c>
      <c r="B3" s="66" t="s">
        <v>65</v>
      </c>
      <c r="C3" s="11"/>
      <c r="D3" s="11"/>
      <c r="E3" s="11"/>
      <c r="F3" s="25" t="s">
        <v>37</v>
      </c>
      <c r="G3" s="25" t="s">
        <v>39</v>
      </c>
    </row>
    <row r="4" spans="1:8" ht="24" customHeight="1" x14ac:dyDescent="0.2">
      <c r="A4" s="26" t="s">
        <v>56</v>
      </c>
      <c r="B4" s="66"/>
      <c r="C4" s="13"/>
      <c r="D4" s="13"/>
      <c r="E4" s="13"/>
      <c r="F4" s="14">
        <f>SUM(Ulaznice[[#Totals],[Procijenjeni prihod]],AdsInProgram[[#Totals],[Procijenjeni prihod]],ExhibitorsAndVendors[[#Totals],[Procijenjeni prihod]],SaleOfItems[[#Totals],[Procijenjeni prihod]])</f>
        <v>1936</v>
      </c>
      <c r="G4" s="14">
        <f>SUM(Ulaznice[[#Totals],[Stvarni prihod]],AdsInProgram[[#Totals],[Stvarni prihod]],ExhibitorsAndVendors[[#Totals],[Stvarni prihod]],SaleOfItems[[#Totals],[Stvarni prihod]])</f>
        <v>1831</v>
      </c>
    </row>
    <row r="5" spans="1:8" ht="35.1" customHeight="1" x14ac:dyDescent="0.25">
      <c r="A5" s="26" t="s">
        <v>57</v>
      </c>
      <c r="B5" s="15" t="s">
        <v>66</v>
      </c>
      <c r="C5" s="16"/>
      <c r="D5" s="16"/>
      <c r="E5" s="16"/>
      <c r="F5" s="16"/>
      <c r="G5" s="16"/>
    </row>
    <row r="6" spans="1:8" ht="20.100000000000001" customHeight="1" x14ac:dyDescent="0.2">
      <c r="A6" s="26" t="s">
        <v>58</v>
      </c>
      <c r="B6" s="17" t="s">
        <v>67</v>
      </c>
      <c r="C6" s="17" t="s">
        <v>71</v>
      </c>
      <c r="D6" s="17" t="s">
        <v>72</v>
      </c>
      <c r="E6" s="17" t="s">
        <v>83</v>
      </c>
      <c r="F6" s="17" t="s">
        <v>84</v>
      </c>
      <c r="G6" s="17" t="s">
        <v>86</v>
      </c>
    </row>
    <row r="7" spans="1:8" ht="15.95" customHeight="1" x14ac:dyDescent="0.2">
      <c r="B7" s="17">
        <v>300</v>
      </c>
      <c r="C7" s="17">
        <v>278</v>
      </c>
      <c r="D7" s="17" t="s">
        <v>73</v>
      </c>
      <c r="E7" s="18">
        <v>5</v>
      </c>
      <c r="F7" s="18">
        <f>B7*E7</f>
        <v>1500</v>
      </c>
      <c r="G7" s="18">
        <f>C7*E7</f>
        <v>1390</v>
      </c>
    </row>
    <row r="8" spans="1:8" ht="15.95" customHeight="1" x14ac:dyDescent="0.2">
      <c r="B8" s="17">
        <v>197</v>
      </c>
      <c r="C8" s="17">
        <v>195</v>
      </c>
      <c r="D8" s="17" t="s">
        <v>74</v>
      </c>
      <c r="E8" s="18">
        <v>2</v>
      </c>
      <c r="F8" s="18">
        <f>B8*E8</f>
        <v>394</v>
      </c>
      <c r="G8" s="18">
        <f>C8*E8</f>
        <v>390</v>
      </c>
    </row>
    <row r="9" spans="1:8" ht="15.75" customHeight="1" x14ac:dyDescent="0.2">
      <c r="B9" s="17">
        <v>42</v>
      </c>
      <c r="C9" s="17">
        <v>51</v>
      </c>
      <c r="D9" s="17" t="s">
        <v>75</v>
      </c>
      <c r="E9" s="18">
        <v>1</v>
      </c>
      <c r="F9" s="18">
        <f>B9*E9</f>
        <v>42</v>
      </c>
      <c r="G9" s="18">
        <f>C9*E9</f>
        <v>51</v>
      </c>
    </row>
    <row r="10" spans="1:8" ht="15.95" customHeight="1" x14ac:dyDescent="0.2">
      <c r="B10" s="19" t="s">
        <v>99</v>
      </c>
      <c r="C10" s="17"/>
      <c r="D10" s="17"/>
      <c r="E10" s="17"/>
      <c r="F10" s="18">
        <f>SUBTOTAL(109,Ulaznice[Procijenjeni prihod])</f>
        <v>1936</v>
      </c>
      <c r="G10" s="18">
        <f>SUBTOTAL(109,Ulaznice[Stvarni prihod])</f>
        <v>1831</v>
      </c>
    </row>
    <row r="11" spans="1:8" ht="35.1" customHeight="1" x14ac:dyDescent="0.25">
      <c r="A11" s="10" t="s">
        <v>59</v>
      </c>
      <c r="B11" s="15" t="s">
        <v>68</v>
      </c>
      <c r="C11" s="16"/>
      <c r="D11" s="16"/>
      <c r="E11" s="16"/>
      <c r="F11" s="16"/>
      <c r="G11" s="16"/>
    </row>
    <row r="12" spans="1:8" ht="20.100000000000001" customHeight="1" x14ac:dyDescent="0.2">
      <c r="A12" s="26" t="s">
        <v>60</v>
      </c>
      <c r="B12" s="17" t="s">
        <v>67</v>
      </c>
      <c r="C12" s="17" t="s">
        <v>71</v>
      </c>
      <c r="D12" s="17" t="s">
        <v>72</v>
      </c>
      <c r="E12" s="17" t="s">
        <v>83</v>
      </c>
      <c r="F12" s="17" t="s">
        <v>84</v>
      </c>
      <c r="G12" s="17" t="s">
        <v>86</v>
      </c>
    </row>
    <row r="13" spans="1:8" ht="15.95" customHeight="1" x14ac:dyDescent="0.2">
      <c r="B13" s="17">
        <v>12</v>
      </c>
      <c r="C13" s="17"/>
      <c r="D13" s="17" t="s">
        <v>76</v>
      </c>
      <c r="E13" s="18"/>
      <c r="F13" s="18">
        <f>B13*E13</f>
        <v>0</v>
      </c>
      <c r="G13" s="18">
        <f>C13*E13</f>
        <v>0</v>
      </c>
    </row>
    <row r="14" spans="1:8" ht="15.95" customHeight="1" x14ac:dyDescent="0.2">
      <c r="B14" s="17"/>
      <c r="C14" s="17">
        <v>158</v>
      </c>
      <c r="D14" s="17" t="s">
        <v>77</v>
      </c>
      <c r="E14" s="18"/>
      <c r="F14" s="18">
        <f>B14*E14</f>
        <v>0</v>
      </c>
      <c r="G14" s="18">
        <f>C14*E14</f>
        <v>0</v>
      </c>
    </row>
    <row r="15" spans="1:8" ht="15.95" customHeight="1" x14ac:dyDescent="0.2">
      <c r="B15" s="17">
        <v>4</v>
      </c>
      <c r="C15" s="17"/>
      <c r="D15" s="17" t="s">
        <v>78</v>
      </c>
      <c r="E15" s="18"/>
      <c r="F15" s="18">
        <f>B15*E15</f>
        <v>0</v>
      </c>
      <c r="G15" s="18">
        <f>C15*E15</f>
        <v>0</v>
      </c>
    </row>
    <row r="16" spans="1:8" ht="15.95" customHeight="1" x14ac:dyDescent="0.2">
      <c r="B16" s="19" t="s">
        <v>99</v>
      </c>
      <c r="C16" s="17"/>
      <c r="D16" s="17"/>
      <c r="E16" s="17"/>
      <c r="F16" s="18">
        <f>SUBTOTAL(109,AdsInProgram[Procijenjeni prihod])</f>
        <v>0</v>
      </c>
      <c r="G16" s="18">
        <f>SUBTOTAL(109,AdsInProgram[Stvarni prihod])</f>
        <v>0</v>
      </c>
    </row>
    <row r="17" spans="1:7" ht="35.1" customHeight="1" x14ac:dyDescent="0.25">
      <c r="A17" s="7" t="s">
        <v>61</v>
      </c>
      <c r="B17" s="15" t="s">
        <v>69</v>
      </c>
      <c r="C17" s="16"/>
      <c r="D17" s="16"/>
      <c r="E17" s="16"/>
      <c r="F17" s="16"/>
      <c r="G17" s="16"/>
    </row>
    <row r="18" spans="1:7" ht="20.100000000000001" customHeight="1" x14ac:dyDescent="0.2">
      <c r="A18" s="26" t="s">
        <v>62</v>
      </c>
      <c r="B18" s="17" t="s">
        <v>67</v>
      </c>
      <c r="C18" s="17" t="s">
        <v>71</v>
      </c>
      <c r="D18" s="17" t="s">
        <v>72</v>
      </c>
      <c r="E18" s="17" t="s">
        <v>83</v>
      </c>
      <c r="F18" s="17" t="s">
        <v>84</v>
      </c>
      <c r="G18" s="17" t="s">
        <v>86</v>
      </c>
    </row>
    <row r="19" spans="1:7" ht="15.95" customHeight="1" x14ac:dyDescent="0.2">
      <c r="B19" s="17">
        <v>23</v>
      </c>
      <c r="C19" s="17"/>
      <c r="D19" s="17" t="s">
        <v>79</v>
      </c>
      <c r="E19" s="18"/>
      <c r="F19" s="18">
        <f>B19*E19</f>
        <v>0</v>
      </c>
      <c r="G19" s="18">
        <f>C19*E19</f>
        <v>0</v>
      </c>
    </row>
    <row r="20" spans="1:7" ht="15.95" customHeight="1" x14ac:dyDescent="0.2">
      <c r="B20" s="17">
        <v>354</v>
      </c>
      <c r="C20" s="17"/>
      <c r="D20" s="17" t="s">
        <v>80</v>
      </c>
      <c r="E20" s="18"/>
      <c r="F20" s="18">
        <f>B20*E20</f>
        <v>0</v>
      </c>
      <c r="G20" s="18">
        <f>C20*E20</f>
        <v>0</v>
      </c>
    </row>
    <row r="21" spans="1:7" ht="15.95" customHeight="1" x14ac:dyDescent="0.2">
      <c r="B21" s="17">
        <v>56</v>
      </c>
      <c r="C21" s="17"/>
      <c r="D21" s="17" t="s">
        <v>81</v>
      </c>
      <c r="E21" s="18"/>
      <c r="F21" s="18">
        <f>B21*E21</f>
        <v>0</v>
      </c>
      <c r="G21" s="18">
        <f>C21*E21</f>
        <v>0</v>
      </c>
    </row>
    <row r="22" spans="1:7" ht="15.95" customHeight="1" x14ac:dyDescent="0.2">
      <c r="B22" s="19" t="s">
        <v>99</v>
      </c>
      <c r="C22" s="17"/>
      <c r="D22" s="17"/>
      <c r="E22" s="17"/>
      <c r="F22" s="18">
        <f>SUBTOTAL(109,ExhibitorsAndVendors[Procijenjeni prihod])</f>
        <v>0</v>
      </c>
      <c r="G22" s="18">
        <f>SUBTOTAL(109,ExhibitorsAndVendors[Stvarni prihod])</f>
        <v>0</v>
      </c>
    </row>
    <row r="23" spans="1:7" ht="35.1" customHeight="1" x14ac:dyDescent="0.25">
      <c r="A23" s="10" t="s">
        <v>63</v>
      </c>
      <c r="B23" s="15" t="s">
        <v>70</v>
      </c>
      <c r="C23" s="16"/>
      <c r="D23" s="16"/>
      <c r="E23" s="16"/>
      <c r="F23" s="16"/>
      <c r="G23" s="16"/>
    </row>
    <row r="24" spans="1:7" ht="20.100000000000001" customHeight="1" x14ac:dyDescent="0.2">
      <c r="A24" s="26" t="s">
        <v>64</v>
      </c>
      <c r="B24" s="17" t="s">
        <v>67</v>
      </c>
      <c r="C24" s="17" t="s">
        <v>71</v>
      </c>
      <c r="D24" s="17" t="s">
        <v>72</v>
      </c>
      <c r="E24" s="17" t="s">
        <v>83</v>
      </c>
      <c r="F24" s="17" t="s">
        <v>84</v>
      </c>
      <c r="G24" s="17" t="s">
        <v>86</v>
      </c>
    </row>
    <row r="25" spans="1:7" ht="15.95" customHeight="1" x14ac:dyDescent="0.2">
      <c r="B25" s="17"/>
      <c r="C25" s="17"/>
      <c r="D25" s="17" t="s">
        <v>82</v>
      </c>
      <c r="E25" s="18"/>
      <c r="F25" s="18">
        <f>B25*E25</f>
        <v>0</v>
      </c>
      <c r="G25" s="18">
        <f>C25*E25</f>
        <v>0</v>
      </c>
    </row>
    <row r="26" spans="1:7" ht="15.95" customHeight="1" x14ac:dyDescent="0.2">
      <c r="B26" s="17">
        <v>123</v>
      </c>
      <c r="C26" s="17"/>
      <c r="D26" s="17" t="s">
        <v>82</v>
      </c>
      <c r="E26" s="18"/>
      <c r="F26" s="18">
        <f>B26*E26</f>
        <v>0</v>
      </c>
      <c r="G26" s="18">
        <f>C26*E26</f>
        <v>0</v>
      </c>
    </row>
    <row r="27" spans="1:7" ht="15.95" customHeight="1" x14ac:dyDescent="0.2">
      <c r="B27" s="17"/>
      <c r="C27" s="17"/>
      <c r="D27" s="17" t="s">
        <v>82</v>
      </c>
      <c r="E27" s="18"/>
      <c r="F27" s="18">
        <f>B27*E27</f>
        <v>0</v>
      </c>
      <c r="G27" s="18">
        <f>C27*E27</f>
        <v>0</v>
      </c>
    </row>
    <row r="28" spans="1:7" ht="15.95" customHeight="1" x14ac:dyDescent="0.2">
      <c r="B28" s="17">
        <v>13</v>
      </c>
      <c r="C28" s="17"/>
      <c r="D28" s="17" t="s">
        <v>82</v>
      </c>
      <c r="E28" s="18"/>
      <c r="F28" s="18">
        <f>B28*E28</f>
        <v>0</v>
      </c>
      <c r="G28" s="18">
        <f>C28*E28</f>
        <v>0</v>
      </c>
    </row>
    <row r="29" spans="1:7" ht="15.95" customHeight="1" x14ac:dyDescent="0.2">
      <c r="B29" s="19" t="s">
        <v>99</v>
      </c>
      <c r="C29" s="17"/>
      <c r="D29" s="17"/>
      <c r="E29" s="17"/>
      <c r="F29" s="18">
        <f>SUBTOTAL(109,SaleOfItems[Procijenjeni prihod])</f>
        <v>0</v>
      </c>
      <c r="G29" s="18">
        <f>SUBTOTAL(109,SaleOfItems[Stvarni prihod])</f>
        <v>0</v>
      </c>
    </row>
  </sheetData>
  <mergeCells count="2">
    <mergeCell ref="B3:B4"/>
    <mergeCell ref="B1:C1"/>
  </mergeCells>
  <phoneticPr fontId="1" type="noConversion"/>
  <conditionalFormatting sqref="A1:A1048576">
    <cfRule type="notContainsBlanks" dxfId="68" priority="1">
      <formula>LEN(TRIM(A1))&gt;0</formula>
    </cfRule>
  </conditionalFormatting>
  <printOptions horizontalCentered="1"/>
  <pageMargins left="0.75" right="0.75" top="1" bottom="1" header="0.5" footer="0.5"/>
  <pageSetup paperSize="9" scale="97" fitToHeight="0" orientation="landscape" r:id="rId1"/>
  <headerFooter alignWithMargins="0"/>
  <ignoredErrors>
    <ignoredError sqref="G25:G29 F25:F28 G19:G21 F19:F21 G13:G16 F13:F15" emptyCellReference="1"/>
  </ignoredErrors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G12"/>
  <sheetViews>
    <sheetView showGridLines="0" zoomScaleNormal="100" workbookViewId="0"/>
  </sheetViews>
  <sheetFormatPr defaultColWidth="9.140625" defaultRowHeight="12.75" x14ac:dyDescent="0.2"/>
  <cols>
    <col min="1" max="1" width="2.7109375" style="6" customWidth="1"/>
    <col min="2" max="2" width="25" style="8" customWidth="1"/>
    <col min="3" max="3" width="24.28515625" style="8" customWidth="1"/>
    <col min="4" max="6" width="23.140625" style="8" customWidth="1"/>
    <col min="7" max="7" width="23.5703125" style="8" customWidth="1"/>
    <col min="8" max="8" width="2.7109375" style="8" customWidth="1"/>
    <col min="9" max="9" width="5.28515625" style="8" customWidth="1"/>
    <col min="10" max="16384" width="9.140625" style="8"/>
  </cols>
  <sheetData>
    <row r="1" spans="1:7" ht="36.75" customHeight="1" x14ac:dyDescent="0.4">
      <c r="A1" s="7" t="s">
        <v>87</v>
      </c>
      <c r="B1" s="70" t="str">
        <f>Troškovi!B1</f>
        <v>Proračun događaja za</v>
      </c>
      <c r="C1" s="70"/>
      <c r="D1" s="53" t="str">
        <f>Troškovi!D1</f>
        <v>Naziv događaja</v>
      </c>
      <c r="E1" s="54"/>
      <c r="F1" s="54"/>
      <c r="G1" s="55" t="s">
        <v>96</v>
      </c>
    </row>
    <row r="2" spans="1:7" ht="21" customHeight="1" x14ac:dyDescent="0.2">
      <c r="B2" s="56"/>
      <c r="C2" s="56"/>
      <c r="D2" s="56"/>
      <c r="E2" s="56"/>
      <c r="F2" s="56"/>
      <c r="G2" s="57" t="s">
        <v>97</v>
      </c>
    </row>
    <row r="3" spans="1:7" ht="19.5" customHeight="1" x14ac:dyDescent="0.2">
      <c r="A3" s="10" t="s">
        <v>88</v>
      </c>
      <c r="B3" s="44"/>
      <c r="C3" s="44"/>
      <c r="D3" s="45"/>
      <c r="E3" s="71" t="s">
        <v>95</v>
      </c>
      <c r="F3" s="71"/>
      <c r="G3" s="71"/>
    </row>
    <row r="4" spans="1:7" ht="20.100000000000001" customHeight="1" x14ac:dyDescent="0.2">
      <c r="A4" s="10" t="s">
        <v>89</v>
      </c>
      <c r="B4" s="46" t="s">
        <v>91</v>
      </c>
      <c r="C4" s="58" t="s">
        <v>37</v>
      </c>
      <c r="D4" s="59" t="s">
        <v>39</v>
      </c>
      <c r="E4" s="71"/>
      <c r="F4" s="71"/>
      <c r="G4" s="71"/>
    </row>
    <row r="5" spans="1:7" ht="15.95" customHeight="1" x14ac:dyDescent="0.2">
      <c r="B5" s="47" t="s">
        <v>92</v>
      </c>
      <c r="C5" s="60">
        <f>Prihodi!F10</f>
        <v>1936</v>
      </c>
      <c r="D5" s="61">
        <f>Prihodi!F4</f>
        <v>1936</v>
      </c>
      <c r="E5" s="71"/>
      <c r="F5" s="71"/>
      <c r="G5" s="71"/>
    </row>
    <row r="6" spans="1:7" ht="15.95" customHeight="1" x14ac:dyDescent="0.2">
      <c r="B6" s="48" t="s">
        <v>93</v>
      </c>
      <c r="C6" s="62">
        <f>Troškovi!G4</f>
        <v>882</v>
      </c>
      <c r="D6" s="63">
        <f>Troškovi!H4</f>
        <v>302</v>
      </c>
      <c r="E6" s="71"/>
      <c r="F6" s="71"/>
      <c r="G6" s="71"/>
    </row>
    <row r="7" spans="1:7" ht="15" x14ac:dyDescent="0.2">
      <c r="B7" s="49"/>
      <c r="C7" s="50"/>
      <c r="D7" s="51"/>
      <c r="E7" s="71"/>
      <c r="F7" s="71"/>
      <c r="G7" s="71"/>
    </row>
    <row r="8" spans="1:7" ht="33" customHeight="1" x14ac:dyDescent="0.2">
      <c r="A8" s="10" t="s">
        <v>90</v>
      </c>
      <c r="B8" s="52" t="s">
        <v>94</v>
      </c>
      <c r="C8" s="64">
        <f>C5-C6</f>
        <v>1054</v>
      </c>
      <c r="D8" s="65">
        <f>D5-D6</f>
        <v>1634</v>
      </c>
      <c r="E8" s="71"/>
      <c r="F8" s="71"/>
      <c r="G8" s="71"/>
    </row>
    <row r="9" spans="1:7" ht="12.75" customHeight="1" x14ac:dyDescent="0.2">
      <c r="E9" s="71"/>
      <c r="F9" s="71"/>
      <c r="G9" s="71"/>
    </row>
    <row r="10" spans="1:7" ht="12.75" customHeight="1" x14ac:dyDescent="0.2">
      <c r="E10" s="71"/>
      <c r="F10" s="71"/>
      <c r="G10" s="71"/>
    </row>
    <row r="11" spans="1:7" ht="12.75" customHeight="1" x14ac:dyDescent="0.2">
      <c r="E11" s="71"/>
      <c r="F11" s="71"/>
      <c r="G11" s="71"/>
    </row>
    <row r="12" spans="1:7" ht="12.75" customHeight="1" x14ac:dyDescent="0.2">
      <c r="E12" s="71"/>
      <c r="F12" s="71"/>
      <c r="G12" s="71"/>
    </row>
  </sheetData>
  <mergeCells count="1">
    <mergeCell ref="B1:C1"/>
  </mergeCells>
  <phoneticPr fontId="1" type="noConversion"/>
  <conditionalFormatting sqref="E3:G12">
    <cfRule type="notContainsBlanks" dxfId="7" priority="3">
      <formula>LEN(TRIM(E3))&gt;0</formula>
    </cfRule>
  </conditionalFormatting>
  <conditionalFormatting sqref="A3:A4 A8">
    <cfRule type="notContainsBlanks" dxfId="6" priority="2">
      <formula>LEN(TRIM(A3))&gt;0</formula>
    </cfRule>
  </conditionalFormatting>
  <conditionalFormatting sqref="A1">
    <cfRule type="notContainsBlanks" dxfId="5" priority="1">
      <formula>LEN(TRIM(A1))&gt;0</formula>
    </cfRule>
  </conditionalFormatting>
  <printOptions horizontalCentered="1"/>
  <pageMargins left="0.75" right="0.75" top="1" bottom="1" header="0.5" footer="0.5"/>
  <pageSetup paperSize="9" scale="98" orientation="landscape" r:id="rId1"/>
  <headerFooter alignWithMargins="0"/>
  <ignoredErrors>
    <ignoredError sqref="C5:D5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26568BA1-2FDA-464D-8355-78278E7731C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99C40AA8-EDC4-4BEE-8E8B-AE672B586EED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2CE7E4D5-0BA1-4F98-9DF9-E74EBFAB9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TM16410231</ap:Template>
  <ap:ScaleCrop>false</ap:ScaleCrop>
  <ap:HeadingPairs>
    <vt:vector baseType="variant" size="2">
      <vt:variant>
        <vt:lpstr>Radni listovi</vt:lpstr>
      </vt:variant>
      <vt:variant>
        <vt:i4>4</vt:i4>
      </vt:variant>
    </vt:vector>
  </ap:HeadingPairs>
  <ap:TitlesOfParts>
    <vt:vector baseType="lpstr" size="4">
      <vt:lpstr>Početak</vt:lpstr>
      <vt:lpstr>Troškovi</vt:lpstr>
      <vt:lpstr>Prihodi</vt:lpstr>
      <vt:lpstr>Sažetak dobiti i gubitka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2022-02-14T05:29:59Z</dcterms:created>
  <dcterms:modified xsi:type="dcterms:W3CDTF">2022-06-08T07:35:27Z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