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theme/theme11.xml" ContentType="application/vnd.openxmlformats-officedocument.theme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4.xml" ContentType="application/vnd.openxmlformats-officedocument.spreadsheetml.worksheet+xml"/>
  <Override PartName="/xl/tables/table62.xml" ContentType="application/vnd.openxmlformats-officedocument.spreadsheetml.table+xml"/>
  <Override PartName="/xl/tables/table53.xml" ContentType="application/vnd.openxmlformats-officedocument.spreadsheetml.table+xml"/>
  <Override PartName="/xl/worksheets/sheet55.xml" ContentType="application/vnd.openxmlformats-officedocument.spreadsheetml.worksheet+xml"/>
  <Override PartName="/xl/tables/table44.xml" ContentType="application/vnd.openxmlformats-officedocument.spreadsheetml.table+xml"/>
  <Override PartName="/xl/tables/table35.xml" ContentType="application/vnd.openxmlformats-officedocument.spreadsheetml.table+xml"/>
  <Override PartName="/xl/calcChain.xml" ContentType="application/vnd.openxmlformats-officedocument.spreadsheetml.calcChain+xml"/>
  <Override PartName="/xl/worksheets/sheet46.xml" ContentType="application/vnd.openxmlformats-officedocument.spreadsheetml.worksheet+xml"/>
  <Override PartName="/xl/tables/table26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 filterPrivacy="1"/>
  <xr:revisionPtr revIDLastSave="0" documentId="13_ncr:1_{DB8A4CE8-77B8-46EF-9D97-CD0E07D3F19A}" xr6:coauthVersionLast="47" xr6:coauthVersionMax="47" xr10:uidLastSave="{00000000-0000-0000-0000-000000000000}"/>
  <bookViews>
    <workbookView xWindow="-120" yWindow="-120" windowWidth="28980" windowHeight="16065" tabRatio="778" xr2:uid="{00000000-000D-0000-FFFF-FFFF00000000}"/>
  </bookViews>
  <sheets>
    <sheet name="Početak" sheetId="8" r:id="rId1"/>
    <sheet name="Pregled" sheetId="1" r:id="rId2"/>
    <sheet name="Predložak početnih troškova" sheetId="5" r:id="rId3"/>
    <sheet name="Primjer početnih troškova" sheetId="3" r:id="rId4"/>
    <sheet name="Predložak P&amp;L" sheetId="7" r:id="rId5"/>
    <sheet name="Primjer P&amp;L" sheetId="4" r:id="rId6"/>
  </sheets>
  <definedNames>
    <definedName name="_xlnm.Print_Area" localSheetId="0">Početak!$B$1:$B$8</definedName>
    <definedName name="_xlnm.Print_Area" localSheetId="4">'Predložak P&amp;L'!$B$1:$O$24</definedName>
    <definedName name="_xlnm.Print_Area" localSheetId="2">'Predložak početnih troškova'!$B$1:$F$9</definedName>
    <definedName name="_xlnm.Print_Area" localSheetId="1">Pregled!$B$1:$B$7</definedName>
    <definedName name="_xlnm.Print_Area" localSheetId="5">'Primjer P&amp;L'!$B$1:$O$23</definedName>
    <definedName name="_xlnm.Print_Area" localSheetId="3">'Primjer početnih troškova'!$B$1:$F$9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7" l="1"/>
  <c r="F19" i="7"/>
  <c r="G19" i="7"/>
  <c r="H19" i="7"/>
  <c r="I19" i="7"/>
  <c r="J19" i="7"/>
  <c r="K19" i="7"/>
  <c r="L19" i="7"/>
  <c r="M19" i="7"/>
  <c r="N19" i="7"/>
  <c r="D19" i="7"/>
  <c r="C19" i="7"/>
  <c r="O18" i="7"/>
  <c r="N9" i="7"/>
  <c r="M9" i="7"/>
  <c r="L9" i="7"/>
  <c r="K9" i="7"/>
  <c r="J9" i="7"/>
  <c r="I9" i="7"/>
  <c r="H9" i="7"/>
  <c r="G9" i="7"/>
  <c r="F9" i="7"/>
  <c r="E9" i="7"/>
  <c r="D9" i="7"/>
  <c r="C9" i="7"/>
  <c r="D9" i="4"/>
  <c r="C18" i="4"/>
  <c r="D18" i="4"/>
  <c r="E18" i="4"/>
  <c r="F18" i="4"/>
  <c r="G18" i="4"/>
  <c r="H18" i="4"/>
  <c r="I18" i="4"/>
  <c r="J18" i="4"/>
  <c r="K18" i="4"/>
  <c r="L18" i="4"/>
  <c r="M18" i="4"/>
  <c r="N18" i="4"/>
  <c r="N9" i="4"/>
  <c r="M9" i="4"/>
  <c r="L9" i="4"/>
  <c r="K9" i="4"/>
  <c r="J9" i="4"/>
  <c r="I9" i="4"/>
  <c r="H9" i="4"/>
  <c r="G9" i="4"/>
  <c r="F9" i="4"/>
  <c r="E9" i="4"/>
  <c r="C9" i="4"/>
  <c r="B2" i="4"/>
  <c r="B2" i="7"/>
  <c r="B2" i="3"/>
  <c r="O19" i="7" l="1"/>
  <c r="O9" i="7"/>
  <c r="O18" i="4"/>
  <c r="O9" i="4"/>
  <c r="C2" i="7" l="1"/>
  <c r="C2" i="4"/>
  <c r="C10" i="7"/>
  <c r="D10" i="7"/>
  <c r="D11" i="7" s="1"/>
  <c r="E10" i="7"/>
  <c r="E11" i="7" s="1"/>
  <c r="F10" i="7"/>
  <c r="F11" i="7" s="1"/>
  <c r="G10" i="7"/>
  <c r="G11" i="7" s="1"/>
  <c r="H10" i="7"/>
  <c r="H11" i="7" s="1"/>
  <c r="I10" i="7"/>
  <c r="I11" i="7" s="1"/>
  <c r="J10" i="7"/>
  <c r="J11" i="7" s="1"/>
  <c r="K10" i="7"/>
  <c r="K11" i="7" s="1"/>
  <c r="L10" i="7"/>
  <c r="L11" i="7" s="1"/>
  <c r="M10" i="7"/>
  <c r="M11" i="7" s="1"/>
  <c r="N10" i="7"/>
  <c r="N11" i="7" s="1"/>
  <c r="C11" i="7" l="1"/>
  <c r="O10" i="7"/>
  <c r="C2" i="3"/>
  <c r="C2" i="5"/>
  <c r="F20" i="7" l="1"/>
  <c r="J20" i="7"/>
  <c r="N20" i="7"/>
  <c r="H20" i="7"/>
  <c r="I20" i="7"/>
  <c r="G20" i="7"/>
  <c r="K20" i="7"/>
  <c r="D20" i="7"/>
  <c r="L20" i="7"/>
  <c r="E20" i="7"/>
  <c r="M20" i="7"/>
  <c r="C20" i="7"/>
  <c r="O17" i="7"/>
  <c r="O16" i="7"/>
  <c r="O15" i="7"/>
  <c r="O14" i="7"/>
  <c r="O8" i="7"/>
  <c r="O7" i="7"/>
  <c r="O6" i="7"/>
  <c r="O5" i="7"/>
  <c r="F9" i="5"/>
  <c r="F8" i="5"/>
  <c r="F7" i="5"/>
  <c r="F6" i="5"/>
  <c r="F5" i="5"/>
  <c r="O15" i="4"/>
  <c r="O16" i="4"/>
  <c r="O17" i="4"/>
  <c r="O14" i="4"/>
  <c r="D10" i="4"/>
  <c r="D11" i="4" s="1"/>
  <c r="D19" i="4" s="1"/>
  <c r="E10" i="4"/>
  <c r="E11" i="4" s="1"/>
  <c r="E19" i="4" s="1"/>
  <c r="F10" i="4"/>
  <c r="F11" i="4" s="1"/>
  <c r="F19" i="4" s="1"/>
  <c r="G10" i="4"/>
  <c r="G11" i="4" s="1"/>
  <c r="G19" i="4" s="1"/>
  <c r="H10" i="4"/>
  <c r="H11" i="4" s="1"/>
  <c r="H19" i="4" s="1"/>
  <c r="I10" i="4"/>
  <c r="I11" i="4" s="1"/>
  <c r="I19" i="4" s="1"/>
  <c r="J10" i="4"/>
  <c r="J11" i="4" s="1"/>
  <c r="J19" i="4" s="1"/>
  <c r="K10" i="4"/>
  <c r="K11" i="4" s="1"/>
  <c r="K19" i="4" s="1"/>
  <c r="L10" i="4"/>
  <c r="L11" i="4" s="1"/>
  <c r="L19" i="4" s="1"/>
  <c r="M10" i="4"/>
  <c r="M11" i="4" s="1"/>
  <c r="M19" i="4" s="1"/>
  <c r="N10" i="4"/>
  <c r="N11" i="4" s="1"/>
  <c r="N19" i="4" s="1"/>
  <c r="C10" i="4"/>
  <c r="C11" i="4" s="1"/>
  <c r="C19" i="4" s="1"/>
  <c r="O6" i="4"/>
  <c r="O7" i="4"/>
  <c r="O8" i="4"/>
  <c r="O5" i="4"/>
  <c r="F6" i="3"/>
  <c r="F7" i="3"/>
  <c r="F8" i="3"/>
  <c r="F9" i="3"/>
  <c r="F5" i="3"/>
  <c r="F20" i="4" l="1"/>
  <c r="F22" i="4" s="1"/>
  <c r="M20" i="4"/>
  <c r="M22" i="4"/>
  <c r="I20" i="4"/>
  <c r="I22" i="4" s="1"/>
  <c r="E20" i="4"/>
  <c r="E22" i="4"/>
  <c r="J20" i="4"/>
  <c r="J22" i="4" s="1"/>
  <c r="L20" i="4"/>
  <c r="L22" i="4" s="1"/>
  <c r="H20" i="4"/>
  <c r="H22" i="4" s="1"/>
  <c r="D20" i="4"/>
  <c r="D22" i="4"/>
  <c r="N20" i="4"/>
  <c r="N22" i="4" s="1"/>
  <c r="K20" i="4"/>
  <c r="K22" i="4" s="1"/>
  <c r="G20" i="4"/>
  <c r="G22" i="4" s="1"/>
  <c r="M21" i="7"/>
  <c r="M23" i="7" s="1"/>
  <c r="C21" i="7"/>
  <c r="C23" i="7" s="1"/>
  <c r="D21" i="7"/>
  <c r="D23" i="7" s="1"/>
  <c r="H21" i="7"/>
  <c r="H23" i="7" s="1"/>
  <c r="N21" i="7"/>
  <c r="N23" i="7" s="1"/>
  <c r="E21" i="7"/>
  <c r="E23" i="7" s="1"/>
  <c r="G21" i="7"/>
  <c r="G23" i="7" s="1"/>
  <c r="J21" i="7"/>
  <c r="J23" i="7" s="1"/>
  <c r="K21" i="7"/>
  <c r="K23" i="7" s="1"/>
  <c r="L21" i="7"/>
  <c r="L23" i="7" s="1"/>
  <c r="I21" i="7"/>
  <c r="I23" i="7" s="1"/>
  <c r="F21" i="7"/>
  <c r="F23" i="7" s="1"/>
  <c r="O19" i="4"/>
  <c r="O10" i="4"/>
  <c r="F10" i="3"/>
  <c r="F10" i="5"/>
  <c r="O21" i="7" l="1"/>
  <c r="O11" i="4"/>
  <c r="C20" i="4" l="1"/>
  <c r="O20" i="7"/>
  <c r="O23" i="7" s="1"/>
  <c r="O11" i="7"/>
  <c r="O20" i="4" l="1"/>
  <c r="O22" i="4" s="1"/>
  <c r="C22" i="4"/>
</calcChain>
</file>

<file path=xl/sharedStrings.xml><?xml version="1.0" encoding="utf-8"?>
<sst xmlns="http://schemas.openxmlformats.org/spreadsheetml/2006/main" count="129" uniqueCount="59">
  <si>
    <t>O OVOM PREDLOŠKU</t>
  </si>
  <si>
    <t xml:space="preserve">Stvorite financijski plan za pokretanje tvrtke pomoću ovog predloška. </t>
  </si>
  <si>
    <t xml:space="preserve">Pogledajte pregled financijskog plana na radnom listu Pregled. </t>
  </si>
  <si>
    <t xml:space="preserve">Pomoću radnih listova Predložak početnih troškova i Predložak D&amp;G izračunajte troškove pokretanja i dobit i gubitke. </t>
  </si>
  <si>
    <t>Radni listovi Primjer troškova pokretanja i Primjer D&amp;G sadrže ogledne podatke u tablicama.</t>
  </si>
  <si>
    <t xml:space="preserve">Napomena: </t>
  </si>
  <si>
    <t>dodatne su upute navedene u stupcu A na svim radnim listovima. Ovaj je tekst namjerno skriven. Da biste uklonili tekst, odaberite stupac A, a zatim odaberite IZBRIŠI. Da biste otkrili tekst, odaberite stupac A, a zatim promijenite boju fonta.</t>
  </si>
  <si>
    <t>Da biste saznali više o tablicama, pritisnite SHIFT, a zatim F10 unutar tablice pa odaberite mogućnost TABLICA, a potom ZAMJENSKI TEKST.</t>
  </si>
  <si>
    <t>FINANCIJSKI PLAN ZA POKRETANJE TVRTKE</t>
  </si>
  <si>
    <t xml:space="preserve">Stvaranje financijskog plana središnje je mjesto za svo poslovno planiranje. Kada prepoznate svoj proizvod, ciljno tržište i ciljane klijente, zajedno s cijenom, spremni ste početi s predviđanjem troškova, prodaje i dobiti. Te će vam stavke zajedno s vašim pretpostavkama pomoći procijeniti predviđanje prodaje. Druga strana tvrtke bit će troškovi koje očekujete da će nastati. To je važno redovito pratiti da biste vidjeli kad ostvarujete profit. Važno je i da prilikom pokretanja poslovanja znate koje ćete troškovi trebati pokriti prije nego što ostvarite prodaju prema klijentima ili novac koji generiraju klijenti. </t>
  </si>
  <si>
    <r>
      <rPr>
        <b/>
        <sz val="9"/>
        <color rgb="FFC00000"/>
        <rFont val="Calibri"/>
        <family val="2"/>
        <scheme val="minor"/>
      </rPr>
      <t>Predviđeni troškovi pokretanja:</t>
    </r>
    <r>
      <rPr>
        <sz val="9"/>
        <color rgb="FFC00000"/>
        <rFont val="Calibri"/>
        <family val="2"/>
        <scheme val="minor"/>
      </rPr>
      <t xml:space="preserve"> </t>
    </r>
    <r>
      <rPr>
        <sz val="9"/>
        <color rgb="FF2F2F2F"/>
        <rFont val="Calibri"/>
        <family val="2"/>
        <scheme val="minor"/>
      </rPr>
      <t xml:space="preserve">Tablica na sljedećoj kartici, Predložak troškova pokretanja, sadrži prazan predložak s nekim uputama za početak rada.  Na sljedećoj kartici Primjer početnih troškova, prikazan je uzorak tekućih i jednokratnih troškova koje ćete možda trebati pokriti kako biste otvorili svoji tvrtku. Mnoge se tvrtke financiraju putem kredita tijekom određenog razdoblja i nemaju odmah priljev gotovine. Važno je procijeniti kada će gotovina početi pristizati u tvrtku tako da pretpostavite koliko ćete mjeseci morati financirati ponavljajuće stavke, uz jednokratne troškove, iz štednje ili početnog ulaganja.  </t>
    </r>
  </si>
  <si>
    <r>
      <rPr>
        <b/>
        <sz val="9"/>
        <color rgb="FFC00000"/>
        <rFont val="Calibri"/>
        <family val="2"/>
        <scheme val="minor"/>
      </rPr>
      <t>Model planirane dobiti i gubitka:</t>
    </r>
    <r>
      <rPr>
        <sz val="9"/>
        <color rgb="FF2F2F2F"/>
        <rFont val="Calibri"/>
        <family val="2"/>
        <scheme val="minor"/>
      </rPr>
      <t xml:space="preserve"> Na kartici označenoj Predložak D&amp;G, pronaći ćete prazan predložak za predviđanje prodaje i model dobiti i gubitka. Sljedeća kartica, Primjer D&amp;G, prikazuje uzorak projekcija koje mala tvrtka predviđa za prvih 12 mjeseci rada. Gornji dio tablice u svakom modelu prikazuje predviđenu prodaju i bruto dobit. Ovo je dobro mjesto za početak stvaranja predviđanja prodaje. U sljedećem su odjeljku navedeni ponavljajući troškovi koje predviđate za iste mjesece. Oni bi trebali biti u skladu s procijenjenim troškovima pokretanja koje ste dovršili u prethodnom odjeljku. Pri dnu ovog modela vidjet ćete kad počnete ostvarivati profit te koji troškovi imaju najveći utjecaj na vašu profitabilnost. </t>
    </r>
  </si>
  <si>
    <t xml:space="preserve">Pratite svoje pretpostavke za procjenu prihoda i troškova prodane robe. Za tvrtke koje još nisu započele s poslovanjem trebali biste znati kako napraviti procjenu prihoda i troškova za svoj proizvod ili uslugu.  U nastavku su navedene neke smjernice za procjenu: </t>
  </si>
  <si>
    <t xml:space="preserve">Prihodi: Počnite tako da na ciljnom tržištu (grupi potencijalnih klijenata, tvrtki ili potrošača) utvrdite koliko će njih biti ciljevi u prvoj godini. Koliki postotak od toga očekujete ostvariti? Kolika je prosječna visina transakcije za njih kod kupnje vašeg proizvoda ili usluge? Koliko možete ostvariti u prvom mjesecu, drugom itd.? Možda želite početi s određenim brojem u prvom mjesecu i povećati ga za postotak, npr. 10 %.  Na primjer, ako usluge čišćenja prodajete malim tvrtkama u vašem gradu, a smatrate da vašu uslugu treba 500 tvrtki. Ako prosječni ugovor iznosi 250 USD mjesečno, morate procijeniti koliko tvrtki možete pridobiti da potpišu ugovor svakog mjeseca za vrijeme prve godine. </t>
  </si>
  <si>
    <t xml:space="preserve">Troškovi prodane robe (TPP): To bi trebalo izračunati za proizvode i neke usluge.  To je trošak uključen u proizvodnju nekog proizvoda.  Na primjer, ako prodajete odjeća, TPP će biti cijena koju ste platili za kupnju odjeće od proizvođača.  Ako ju sami proizvedete, to će biti trošak materijala i rada potrebnih da ju proizvedete. Za usluge to bi bio izravni trošak rada za sat naplativih usluga.  Sve ispod bruto dobiti u D&amp;G-u predstavlja fiksni ili režijski trošak za čitavu tvrtku, poput najma ili telefonskih usluga ili čak marketinga. </t>
  </si>
  <si>
    <t>TROŠKOVI POKRETANJA POSLOVANJA</t>
  </si>
  <si>
    <t>Vaš kafić</t>
  </si>
  <si>
    <t>STAVKE TROŠKOVA</t>
  </si>
  <si>
    <t>Oglašavanje/marketing</t>
  </si>
  <si>
    <t>Plaće zaposlenika</t>
  </si>
  <si>
    <t>Trošak poreza i beneficija na plaće zaposlenika</t>
  </si>
  <si>
    <t>Trošak najma/zakupa/režija</t>
  </si>
  <si>
    <t>Poštarine/dostava</t>
  </si>
  <si>
    <t>PROCIJENJENI POČETNI PRORAČUN</t>
  </si>
  <si>
    <t>MJESECI</t>
  </si>
  <si>
    <t>TROŠAK/ MJESEC</t>
  </si>
  <si>
    <t>JEDNOKRATNI TROŠAK</t>
  </si>
  <si>
    <t>UKUPNI TROŠAK</t>
  </si>
  <si>
    <t>PRIHOD</t>
  </si>
  <si>
    <t>Procijenjena prodaja proizvoda</t>
  </si>
  <si>
    <t>Smanjena prodaja, povrati i popusti</t>
  </si>
  <si>
    <t>Prihod od usluge</t>
  </si>
  <si>
    <t xml:space="preserve">Drugi prihod </t>
  </si>
  <si>
    <t>Neto prodaja</t>
  </si>
  <si>
    <t>Trošak prodane robe</t>
  </si>
  <si>
    <t>Bruto dobit</t>
  </si>
  <si>
    <t>TROŠKOVI</t>
  </si>
  <si>
    <t>Plaće i nadnice</t>
  </si>
  <si>
    <t>Marketing/oglašavanje</t>
  </si>
  <si>
    <t>Provizije za prodaju</t>
  </si>
  <si>
    <t>Najamnina</t>
  </si>
  <si>
    <t>Ostalo 1</t>
  </si>
  <si>
    <t>Ukupni troškovi</t>
  </si>
  <si>
    <t>Dobit prije poreza</t>
  </si>
  <si>
    <t>Trošak poreza na dohodak</t>
  </si>
  <si>
    <t>NETO PRIHOD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</si>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</sst>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n&quot;;\-#,##0\ &quot;kn&quot;"/>
    <numFmt numFmtId="165" formatCode="[$-409]mmmm\ d\,\ yyyy;@"/>
    <numFmt numFmtId="168" formatCode="[$-41A]d/\ mmmm\ yyyy/;@"/>
    <numFmt numFmtId="169" formatCode="#,##0\ &quot;kn&quot;"/>
  </numFmts>
  <fonts count="20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5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F2F2F"/>
      <name val="Calibri"/>
      <family val="2"/>
      <scheme val="minor"/>
    </font>
    <font>
      <b/>
      <sz val="10"/>
      <color rgb="FF2F2F2F"/>
      <name val="Calibri"/>
      <family val="2"/>
      <scheme val="minor"/>
    </font>
    <font>
      <b/>
      <sz val="9"/>
      <color rgb="FF2F2F2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3B01"/>
        <bgColor indexed="64"/>
      </patternFill>
    </fill>
    <fill>
      <patternFill patternType="solid">
        <fgColor rgb="FF2F2F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35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indexed="64"/>
      </left>
      <right/>
      <top/>
      <bottom style="thin">
        <color theme="1" tint="0.249977111117893"/>
      </bottom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ck">
        <color rgb="FFD83B01"/>
      </bottom>
      <diagonal/>
    </border>
    <border>
      <left/>
      <right style="thin">
        <color theme="1" tint="0.249977111117893"/>
      </right>
      <top/>
      <bottom style="thick">
        <color rgb="FFD83B01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ck">
        <color rgb="FFD83B01"/>
      </bottom>
      <diagonal/>
    </border>
    <border>
      <left style="thin">
        <color theme="1" tint="0.249977111117893"/>
      </left>
      <right/>
      <top/>
      <bottom style="thick">
        <color rgb="FFD83B01"/>
      </bottom>
      <diagonal/>
    </border>
    <border>
      <left/>
      <right style="thin">
        <color theme="1" tint="0.24994659260841701"/>
      </right>
      <top/>
      <bottom style="thick">
        <color rgb="FFD83B01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ck">
        <color rgb="FFD83B01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ck">
        <color rgb="FFD83B0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3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1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6" fillId="5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165" fontId="2" fillId="2" borderId="6" xfId="0" applyNumberFormat="1" applyFont="1" applyFill="1" applyBorder="1" applyAlignment="1">
      <alignment vertical="center" wrapText="1"/>
    </xf>
    <xf numFmtId="165" fontId="2" fillId="2" borderId="27" xfId="0" applyNumberFormat="1" applyFont="1" applyFill="1" applyBorder="1" applyAlignment="1">
      <alignment vertical="center" wrapText="1"/>
    </xf>
    <xf numFmtId="165" fontId="2" fillId="2" borderId="24" xfId="0" applyNumberFormat="1" applyFont="1" applyFill="1" applyBorder="1" applyAlignment="1">
      <alignment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4" fillId="5" borderId="0" xfId="0" applyFont="1" applyFill="1" applyAlignment="1">
      <alignment horizontal="justify" vertical="center" wrapText="1"/>
    </xf>
    <xf numFmtId="0" fontId="6" fillId="5" borderId="0" xfId="0" applyFont="1" applyFill="1" applyAlignment="1">
      <alignment horizontal="justify" vertical="center" wrapText="1"/>
    </xf>
    <xf numFmtId="0" fontId="18" fillId="5" borderId="0" xfId="0" applyFont="1" applyFill="1" applyAlignment="1">
      <alignment horizontal="justify" vertical="center" wrapText="1"/>
    </xf>
    <xf numFmtId="165" fontId="5" fillId="5" borderId="2" xfId="0" applyNumberFormat="1" applyFont="1" applyFill="1" applyBorder="1" applyAlignment="1">
      <alignment horizontal="right" vertical="center"/>
    </xf>
    <xf numFmtId="165" fontId="5" fillId="5" borderId="3" xfId="0" applyNumberFormat="1" applyFont="1" applyFill="1" applyBorder="1" applyAlignment="1">
      <alignment horizontal="right" vertical="center"/>
    </xf>
    <xf numFmtId="165" fontId="5" fillId="5" borderId="4" xfId="0" applyNumberFormat="1" applyFont="1" applyFill="1" applyBorder="1" applyAlignment="1">
      <alignment horizontal="right" vertical="center"/>
    </xf>
    <xf numFmtId="168" fontId="5" fillId="5" borderId="5" xfId="0" applyNumberFormat="1" applyFont="1" applyFill="1" applyBorder="1" applyAlignment="1">
      <alignment horizontal="right" vertical="center"/>
    </xf>
    <xf numFmtId="168" fontId="5" fillId="5" borderId="0" xfId="0" applyNumberFormat="1" applyFont="1" applyFill="1" applyAlignment="1">
      <alignment horizontal="right" vertical="center"/>
    </xf>
    <xf numFmtId="168" fontId="5" fillId="5" borderId="11" xfId="0" applyNumberFormat="1" applyFont="1" applyFill="1" applyBorder="1" applyAlignment="1">
      <alignment horizontal="right" vertical="center"/>
    </xf>
    <xf numFmtId="168" fontId="2" fillId="2" borderId="18" xfId="0" applyNumberFormat="1" applyFont="1" applyFill="1" applyBorder="1" applyAlignment="1">
      <alignment horizontal="center" vertical="center" wrapText="1"/>
    </xf>
    <xf numFmtId="168" fontId="2" fillId="2" borderId="19" xfId="0" applyNumberFormat="1" applyFont="1" applyFill="1" applyBorder="1" applyAlignment="1">
      <alignment horizontal="center" vertical="center" wrapText="1"/>
    </xf>
    <xf numFmtId="168" fontId="2" fillId="2" borderId="2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right" vertical="center" wrapText="1"/>
    </xf>
    <xf numFmtId="168" fontId="2" fillId="2" borderId="3" xfId="0" applyNumberFormat="1" applyFont="1" applyFill="1" applyBorder="1" applyAlignment="1">
      <alignment horizontal="right" vertical="center" wrapText="1"/>
    </xf>
    <xf numFmtId="168" fontId="2" fillId="2" borderId="14" xfId="0" applyNumberFormat="1" applyFont="1" applyFill="1" applyBorder="1" applyAlignment="1">
      <alignment horizontal="right" vertical="center" wrapText="1"/>
    </xf>
    <xf numFmtId="168" fontId="2" fillId="2" borderId="2" xfId="0" applyNumberFormat="1" applyFont="1" applyFill="1" applyBorder="1" applyAlignment="1">
      <alignment vertical="center" wrapText="1"/>
    </xf>
    <xf numFmtId="168" fontId="2" fillId="2" borderId="3" xfId="0" applyNumberFormat="1" applyFont="1" applyFill="1" applyBorder="1" applyAlignment="1">
      <alignment vertical="center" wrapText="1"/>
    </xf>
    <xf numFmtId="168" fontId="2" fillId="2" borderId="14" xfId="0" applyNumberFormat="1" applyFont="1" applyFill="1" applyBorder="1" applyAlignment="1">
      <alignment vertical="center" wrapText="1"/>
    </xf>
    <xf numFmtId="168" fontId="2" fillId="2" borderId="26" xfId="0" applyNumberFormat="1" applyFont="1" applyFill="1" applyBorder="1" applyAlignment="1">
      <alignment vertical="center" wrapText="1"/>
    </xf>
    <xf numFmtId="168" fontId="2" fillId="2" borderId="16" xfId="0" applyNumberFormat="1" applyFont="1" applyFill="1" applyBorder="1" applyAlignment="1">
      <alignment vertical="center" wrapText="1"/>
    </xf>
    <xf numFmtId="168" fontId="2" fillId="2" borderId="17" xfId="0" applyNumberFormat="1" applyFont="1" applyFill="1" applyBorder="1" applyAlignment="1">
      <alignment vertical="center" wrapText="1"/>
    </xf>
    <xf numFmtId="5" fontId="4" fillId="5" borderId="23" xfId="0" applyNumberFormat="1" applyFont="1" applyFill="1" applyBorder="1" applyAlignment="1">
      <alignment horizontal="center" vertical="center"/>
    </xf>
    <xf numFmtId="5" fontId="4" fillId="5" borderId="18" xfId="0" applyNumberFormat="1" applyFont="1" applyFill="1" applyBorder="1" applyAlignment="1">
      <alignment horizontal="center" vertical="center"/>
    </xf>
    <xf numFmtId="5" fontId="4" fillId="5" borderId="1" xfId="0" applyNumberFormat="1" applyFont="1" applyFill="1" applyBorder="1" applyAlignment="1">
      <alignment horizontal="center" vertical="center"/>
    </xf>
    <xf numFmtId="5" fontId="4" fillId="5" borderId="2" xfId="0" applyNumberFormat="1" applyFont="1" applyFill="1" applyBorder="1" applyAlignment="1">
      <alignment horizontal="center" vertical="center"/>
    </xf>
    <xf numFmtId="5" fontId="4" fillId="5" borderId="25" xfId="0" applyNumberFormat="1" applyFont="1" applyFill="1" applyBorder="1" applyAlignment="1">
      <alignment horizontal="center" vertical="center"/>
    </xf>
    <xf numFmtId="5" fontId="6" fillId="5" borderId="6" xfId="0" applyNumberFormat="1" applyFont="1" applyFill="1" applyBorder="1" applyAlignment="1">
      <alignment horizontal="center" vertical="center"/>
    </xf>
    <xf numFmtId="5" fontId="6" fillId="5" borderId="1" xfId="0" applyNumberFormat="1" applyFont="1" applyFill="1" applyBorder="1" applyAlignment="1">
      <alignment horizontal="center" vertical="center"/>
    </xf>
    <xf numFmtId="5" fontId="6" fillId="5" borderId="13" xfId="0" applyNumberFormat="1" applyFont="1" applyFill="1" applyBorder="1" applyAlignment="1">
      <alignment horizontal="center" vertical="center"/>
    </xf>
    <xf numFmtId="5" fontId="6" fillId="5" borderId="25" xfId="0" applyNumberFormat="1" applyFont="1" applyFill="1" applyBorder="1" applyAlignment="1">
      <alignment horizontal="center" vertical="center"/>
    </xf>
    <xf numFmtId="5" fontId="4" fillId="5" borderId="6" xfId="0" applyNumberFormat="1" applyFont="1" applyFill="1" applyBorder="1" applyAlignment="1">
      <alignment horizontal="center" vertical="center"/>
    </xf>
    <xf numFmtId="5" fontId="5" fillId="5" borderId="1" xfId="0" applyNumberFormat="1" applyFont="1" applyFill="1" applyBorder="1" applyAlignment="1">
      <alignment horizontal="center" vertical="center" wrapText="1"/>
    </xf>
    <xf numFmtId="5" fontId="5" fillId="5" borderId="13" xfId="0" applyNumberFormat="1" applyFont="1" applyFill="1" applyBorder="1" applyAlignment="1">
      <alignment horizontal="center" vertical="center" wrapText="1"/>
    </xf>
    <xf numFmtId="168" fontId="2" fillId="2" borderId="20" xfId="0" applyNumberFormat="1" applyFont="1" applyFill="1" applyBorder="1" applyAlignment="1">
      <alignment horizontal="right" vertical="center" wrapText="1"/>
    </xf>
    <xf numFmtId="168" fontId="2" fillId="2" borderId="19" xfId="0" applyNumberFormat="1" applyFont="1" applyFill="1" applyBorder="1" applyAlignment="1">
      <alignment horizontal="right" vertical="center" wrapText="1"/>
    </xf>
    <xf numFmtId="168" fontId="2" fillId="2" borderId="21" xfId="0" applyNumberFormat="1" applyFont="1" applyFill="1" applyBorder="1" applyAlignment="1">
      <alignment horizontal="right" vertical="center" wrapText="1"/>
    </xf>
    <xf numFmtId="168" fontId="2" fillId="2" borderId="12" xfId="0" applyNumberFormat="1" applyFont="1" applyFill="1" applyBorder="1" applyAlignment="1">
      <alignment horizontal="right" vertical="center" wrapText="1"/>
    </xf>
    <xf numFmtId="168" fontId="2" fillId="2" borderId="15" xfId="0" applyNumberFormat="1" applyFont="1" applyFill="1" applyBorder="1" applyAlignment="1">
      <alignment horizontal="right" vertical="center" wrapText="1"/>
    </xf>
    <xf numFmtId="168" fontId="2" fillId="2" borderId="16" xfId="0" applyNumberFormat="1" applyFont="1" applyFill="1" applyBorder="1" applyAlignment="1">
      <alignment horizontal="right" vertical="center" wrapText="1"/>
    </xf>
    <xf numFmtId="168" fontId="2" fillId="2" borderId="17" xfId="0" applyNumberFormat="1" applyFont="1" applyFill="1" applyBorder="1" applyAlignment="1">
      <alignment horizontal="right" vertical="center" wrapText="1"/>
    </xf>
    <xf numFmtId="168" fontId="5" fillId="5" borderId="2" xfId="0" applyNumberFormat="1" applyFont="1" applyFill="1" applyBorder="1" applyAlignment="1">
      <alignment horizontal="right" vertical="center"/>
    </xf>
    <xf numFmtId="168" fontId="5" fillId="5" borderId="3" xfId="0" applyNumberFormat="1" applyFont="1" applyFill="1" applyBorder="1" applyAlignment="1">
      <alignment horizontal="right" vertical="center"/>
    </xf>
    <xf numFmtId="168" fontId="5" fillId="5" borderId="4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9" fontId="4" fillId="5" borderId="23" xfId="0" applyNumberFormat="1" applyFont="1" applyFill="1" applyBorder="1" applyAlignment="1">
      <alignment horizontal="center" vertical="center"/>
    </xf>
    <xf numFmtId="169" fontId="4" fillId="5" borderId="18" xfId="0" applyNumberFormat="1" applyFont="1" applyFill="1" applyBorder="1" applyAlignment="1">
      <alignment horizontal="center" vertical="center"/>
    </xf>
    <xf numFmtId="169" fontId="4" fillId="5" borderId="1" xfId="0" applyNumberFormat="1" applyFont="1" applyFill="1" applyBorder="1" applyAlignment="1">
      <alignment horizontal="center" vertical="center"/>
    </xf>
    <xf numFmtId="169" fontId="4" fillId="5" borderId="2" xfId="0" applyNumberFormat="1" applyFont="1" applyFill="1" applyBorder="1" applyAlignment="1">
      <alignment horizontal="center" vertical="center"/>
    </xf>
    <xf numFmtId="169" fontId="13" fillId="2" borderId="6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1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D83B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9" formatCode="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9" formatCode="#,##0\ &quot;kn&quot;;\-#,##0\ &quot;kn&quot;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/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border outline="0">
        <top style="thin">
          <color theme="1" tint="0.249977111117893"/>
        </top>
      </border>
    </dxf>
    <dxf>
      <border outline="0">
        <left style="thin">
          <color theme="1" tint="0.249977111117893"/>
        </left>
        <right style="thin">
          <color indexed="64"/>
        </right>
        <top style="thin">
          <color theme="1" tint="0.249977111117893"/>
        </top>
        <bottom style="thin">
          <color theme="1" tint="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</dxf>
    <dxf>
      <border>
        <bottom style="thick">
          <color rgb="FFD83B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/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border outline="0">
        <top style="thin">
          <color theme="1" tint="0.249977111117893"/>
        </top>
      </border>
    </dxf>
    <dxf>
      <border outline="0">
        <left style="thin">
          <color theme="1" tint="0.249977111117893"/>
        </left>
        <right style="thin">
          <color indexed="64"/>
        </right>
        <top style="thin">
          <color theme="1" tint="0.249977111117893"/>
        </top>
        <bottom style="thin">
          <color theme="1" tint="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</dxf>
    <dxf>
      <border>
        <bottom style="thick">
          <color rgb="FFD83B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/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border outline="0">
        <top style="thin">
          <color theme="1" tint="0.249977111117893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1" tint="0.249977111117893"/>
        </top>
        <bottom style="thin">
          <color theme="1" tint="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</dxf>
    <dxf>
      <border>
        <bottom style="thick">
          <color rgb="FFD83B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/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numFmt numFmtId="164" formatCode="&quot;$&quot;#,##0_);\(&quot;$&quot;#,##0\)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border outline="0">
        <top style="thin">
          <color theme="1" tint="0.249977111117893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1" tint="0.249977111117893"/>
        </top>
        <bottom style="thin">
          <color theme="1" tint="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</dxf>
    <dxf>
      <border>
        <bottom style="thick">
          <color rgb="FFD83B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D83B0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1" tint="0.249977111117893"/>
        </right>
        <top style="thin">
          <color theme="1" tint="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/>
        <horizontal/>
      </border>
    </dxf>
    <dxf>
      <border outline="0">
        <top style="thin">
          <color theme="1" tint="0.249977111117893"/>
        </top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</dxf>
    <dxf>
      <border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</border>
    </dxf>
    <dxf>
      <border>
        <bottom style="thick">
          <color rgb="FFD83B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6" formatCode="&quot;$&quot;#,##0"/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/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D83B0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</dxf>
    <dxf>
      <border>
        <top style="thin">
          <color theme="1" tint="0.249977111117893"/>
        </top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  <dxf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</border>
    </dxf>
    <dxf>
      <border>
        <bottom style="thick">
          <color rgb="FFD83B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alibri"/>
        <family val="2"/>
        <scheme val="minor"/>
      </font>
      <fill>
        <patternFill patternType="solid">
          <fgColor indexed="64"/>
          <bgColor rgb="FFE6E6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 style="thin">
          <color theme="1" tint="0.249977111117893"/>
        </horizontal>
      </border>
    </dxf>
  </dxfs>
  <tableStyles count="0" defaultTableStyle="TableStyleMedium2" defaultPivotStyle="PivotStyleLight16"/>
  <colors>
    <mruColors>
      <color rgb="FF2F2F2F"/>
      <color rgb="FF696969"/>
      <color rgb="FFD83B01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worksheet" Target="/xl/worksheets/sheet55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6.xml" Id="rId4" /><Relationship Type="http://schemas.openxmlformats.org/officeDocument/2006/relationships/sharedStrings" Target="/xl/sharedStrings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2C1930-3BB9-4D02-96DA-6BBCC78CC6BB}" name="Pokretanje" displayName="Pokretanje" ref="B4:F10" totalsRowCount="1" headerRowDxfId="161" totalsRowDxfId="158" headerRowBorderDxfId="160" tableBorderDxfId="159" totalsRowBorderDxfId="157">
  <autoFilter ref="B4:F9" xr:uid="{67514B47-19FF-4A74-85C7-FFB9CC127EB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A7B7CF-C0C3-4B02-BB4E-CDD96CEC5FA5}" name="STAVKE TROŠKOVA" totalsRowLabel="PROCIJENJENI POČETNI PRORAČUN" dataDxfId="156" totalsRowDxfId="155"/>
    <tableColumn id="2" xr3:uid="{29290965-11DD-4EA7-A3AC-C45E5FAC1B58}" name="MJESECI" dataDxfId="154" totalsRowDxfId="153"/>
    <tableColumn id="3" xr3:uid="{0452DFAD-461D-4D61-B2A8-427C19DCFADD}" name="TROŠAK/ MJESEC" dataDxfId="2" totalsRowDxfId="152"/>
    <tableColumn id="4" xr3:uid="{BEC3E29C-2F6A-4411-A0BB-8AAF32E5B0B1}" name="JEDNOKRATNI TROŠAK" dataDxfId="1" totalsRowDxfId="151"/>
    <tableColumn id="5" xr3:uid="{7E635CEC-99EE-4830-9678-117F7F28E152}" name="UKUPNI TROŠAK" totalsRowFunction="sum" dataDxfId="0" totalsRowDxfId="15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Unesite stavke Trošak, mjesece, trošak po mjesecu i jednokratni trošak. Ukupni trošak i procijenjeni proračun pokretanja automatski se izračunavaju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AD8BA2-FA4D-4568-A646-44A54D506133}" name="Troškovipokretanja" displayName="Troškovipokretanja" ref="B4:F10" totalsRowCount="1" headerRowDxfId="149" totalsRowDxfId="146" headerRowBorderDxfId="148" tableBorderDxfId="147" totalsRowBorderDxfId="145">
  <autoFilter ref="B4:F9" xr:uid="{A49154D5-52BD-47C2-9994-1AF01EE5C1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7DFA869-C5A2-4F02-8F54-BDDD38F93CC3}" name="STAVKE TROŠKOVA" totalsRowLabel="PROCIJENJENI POČETNI PRORAČUN" dataDxfId="144" totalsRowDxfId="143"/>
    <tableColumn id="2" xr3:uid="{DF818036-1CF9-4CDB-8D0C-7658857C2B24}" name="MJESECI" dataDxfId="142" totalsRowDxfId="141"/>
    <tableColumn id="3" xr3:uid="{6741C5C3-22BD-498E-B344-CCEF1791E2BB}" name="TROŠAK/ MJESEC" dataDxfId="6" totalsRowDxfId="140"/>
    <tableColumn id="4" xr3:uid="{CD2E37F4-C082-4C6C-9141-CBC07C851E9C}" name="JEDNOKRATNI TROŠAK" dataDxfId="5" totalsRowDxfId="139"/>
    <tableColumn id="5" xr3:uid="{7A197C05-8EEB-403C-B7D8-FB59D3CC7D9E}" name="UKUPNI TROŠAK" totalsRowFunction="custom" dataDxfId="4" totalsRowDxfId="3">
      <totalsRowFormula>SUM(F6:F9)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Unesite ili izmijenite stavke Trošak, Mjeseci, Mjesečni troškovi i Jednokratni trošak. Ukupni trošak i procijenjeni proračun pokretanja automatski se izračunavaju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1AA263-29C7-40B2-B862-6108B173AB88}" name="SampleRevenue" displayName="SampleRevenue" ref="B4:O9" totalsRowCount="1" headerRowDxfId="138" dataDxfId="136" headerRowBorderDxfId="137" tableBorderDxfId="135" totalsRowBorderDxfId="134">
  <autoFilter ref="B4:O8" xr:uid="{67BA5EC3-8442-409F-96B0-2E360274193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F8105113-9A48-40D3-B1A0-1ABDACEC74AF}" name="PRIHOD" totalsRowLabel="Neto prodaja" dataDxfId="133" totalsRowDxfId="132"/>
    <tableColumn id="2" xr3:uid="{6F71BE86-3A6A-44CF-BA24-67CE15CFF1AA}" name="SIJ" totalsRowFunction="sum" dataDxfId="32" totalsRowDxfId="131"/>
    <tableColumn id="3" xr3:uid="{344A2324-51D5-43B1-9256-904C3377FAAC}" name="VELJ" totalsRowFunction="sum" dataDxfId="31" totalsRowDxfId="130"/>
    <tableColumn id="4" xr3:uid="{32D1243A-49C3-4CCF-8DC0-4FF36670ECB8}" name="OŽU" totalsRowFunction="sum" dataDxfId="30" totalsRowDxfId="129"/>
    <tableColumn id="5" xr3:uid="{E58EDC04-C08C-4B17-B3FF-CB5FC4D1CDEB}" name="TRA" totalsRowFunction="sum" dataDxfId="29" totalsRowDxfId="128"/>
    <tableColumn id="6" xr3:uid="{357A1611-2716-4CD1-9B15-E4B4BB31DA75}" name="SVI" totalsRowFunction="sum" dataDxfId="28" totalsRowDxfId="127"/>
    <tableColumn id="7" xr3:uid="{D0CA2BE1-8101-4A67-8EB8-5A97AB6EFFB3}" name="LIP" totalsRowFunction="sum" dataDxfId="27" totalsRowDxfId="126"/>
    <tableColumn id="8" xr3:uid="{761577CD-DF5A-45E4-B998-5C873D93A720}" name="SRP" totalsRowFunction="sum" dataDxfId="26" totalsRowDxfId="125"/>
    <tableColumn id="9" xr3:uid="{AB3D73BA-7970-418A-B396-445EF75A576D}" name="KOL" totalsRowFunction="sum" dataDxfId="25" totalsRowDxfId="124"/>
    <tableColumn id="10" xr3:uid="{17C76D3D-BB2E-4517-88EF-6B138B14C035}" name="RUJ" totalsRowFunction="sum" dataDxfId="24" totalsRowDxfId="123"/>
    <tableColumn id="11" xr3:uid="{D080C1CD-6445-4B59-AC23-2FED7916A228}" name="LIS" totalsRowFunction="sum" dataDxfId="23" totalsRowDxfId="122"/>
    <tableColumn id="12" xr3:uid="{524EA6F5-D12F-4379-9CE9-7FA2CCF0431D}" name="STU" totalsRowFunction="sum" dataDxfId="22" totalsRowDxfId="121"/>
    <tableColumn id="13" xr3:uid="{A41F4D35-542E-4E01-B914-D2A98858B288}" name="PRO" totalsRowFunction="sum" dataDxfId="21" totalsRowDxfId="120"/>
    <tableColumn id="14" xr3:uid="{FC4E26E8-EE24-4999-B1E9-055E95D5AFDC}" name="YTD" totalsRowFunction="custom" dataDxfId="20" totalsRowDxfId="119">
      <calculatedColumnFormula>SUM(C5:N5)</calculatedColumnFormula>
      <totalsRowFormula>SUM(SampleRevenue[[#Totals],[SIJ]:[PRO]])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U ovu tablicu unesite ili izmijenite stavke Prihod i vrijednosti za svaki mjesec. Neto prodaja za svaki mjesec i Godina do izvještajnog datuma automatski se izračunavaju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671355B-848D-4F0D-8D61-EF0A1D29C8F2}" name="UzorakTroškova" displayName="UzorakTroškova" ref="B13:O19" totalsRowCount="1" headerRowDxfId="118" dataDxfId="116" headerRowBorderDxfId="117" tableBorderDxfId="115" totalsRowBorderDxfId="114">
  <autoFilter ref="B13:O18" xr:uid="{85B2B4D5-F4BF-4F7E-BAE8-7037DE30B7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10095478-EE71-4B6B-A0E5-9760F1E665F4}" name="TROŠKOVI" totalsRowLabel="Ukupni troškovi" dataDxfId="113" totalsRowDxfId="112"/>
    <tableColumn id="2" xr3:uid="{E03834F3-D0D7-46A0-B98F-60B4773A32C5}" name="SIJ" totalsRowFunction="custom" dataDxfId="19" totalsRowDxfId="111">
      <totalsRowFormula>IF(SUM(C14:C18)=0,"",SUM(C14:C18))</totalsRowFormula>
    </tableColumn>
    <tableColumn id="3" xr3:uid="{1EA320D6-4F41-4E95-B87D-0076FF2890CD}" name="VELJ" totalsRowFunction="custom" dataDxfId="18" totalsRowDxfId="110">
      <totalsRowFormula>IF(SUM(D14:D18)=0,"",SUM(D14:D18))</totalsRowFormula>
    </tableColumn>
    <tableColumn id="4" xr3:uid="{AC0744F4-6F59-4428-8C20-6391D0E68B8A}" name="OŽU" totalsRowFunction="custom" dataDxfId="17" totalsRowDxfId="109">
      <totalsRowFormula>IF(SUM(E14:E18)=0,"",SUM(E14:E18))</totalsRowFormula>
    </tableColumn>
    <tableColumn id="5" xr3:uid="{D8BD7CE4-0575-4B27-9F50-75A09DBCDAE7}" name="TRA" totalsRowFunction="custom" dataDxfId="16" totalsRowDxfId="108">
      <totalsRowFormula>IF(SUM(F14:F18)=0,"",SUM(F14:F18))</totalsRowFormula>
    </tableColumn>
    <tableColumn id="6" xr3:uid="{ACA71B98-0856-4318-97FA-0AECD80D1563}" name="SVI" totalsRowFunction="custom" dataDxfId="15" totalsRowDxfId="107">
      <totalsRowFormula>IF(SUM(G14:G18)=0,"",SUM(G14:G18))</totalsRowFormula>
    </tableColumn>
    <tableColumn id="7" xr3:uid="{73CF63C3-C2F9-4A0D-B947-64BB530317A6}" name="LIP" totalsRowFunction="custom" dataDxfId="14" totalsRowDxfId="106">
      <totalsRowFormula>IF(SUM(H14:H18)=0,"",SUM(H14:H18))</totalsRowFormula>
    </tableColumn>
    <tableColumn id="8" xr3:uid="{A5673B38-540B-447D-9A7E-70EC279D8A2E}" name="SRP" totalsRowFunction="custom" dataDxfId="13" totalsRowDxfId="105">
      <totalsRowFormula>IF(SUM(I14:I18)=0,"",SUM(I14:I18))</totalsRowFormula>
    </tableColumn>
    <tableColumn id="9" xr3:uid="{6C31C80A-0918-430D-8F7F-2EB46A15D855}" name="KOL" totalsRowFunction="custom" dataDxfId="12" totalsRowDxfId="104">
      <totalsRowFormula>IF(SUM(J14:J18)=0,"",SUM(J14:J18))</totalsRowFormula>
    </tableColumn>
    <tableColumn id="10" xr3:uid="{EBADB8E1-1FE3-4518-9C05-096F3E17DB95}" name="RUJ" totalsRowFunction="custom" dataDxfId="11" totalsRowDxfId="103">
      <totalsRowFormula>IF(SUM(K14:K18)=0,"",SUM(K14:K18))</totalsRowFormula>
    </tableColumn>
    <tableColumn id="11" xr3:uid="{85094905-65A1-4F7D-9403-FB9DA8B79A85}" name="LIS" totalsRowFunction="custom" dataDxfId="10" totalsRowDxfId="102">
      <totalsRowFormula>IF(SUM(L14:L18)=0,"",SUM(L14:L18))</totalsRowFormula>
    </tableColumn>
    <tableColumn id="12" xr3:uid="{425F5D65-754C-4910-8489-CE1D0A044015}" name="STU" totalsRowFunction="custom" dataDxfId="9" totalsRowDxfId="101">
      <totalsRowFormula>IF(SUM(M14:M18)=0,"",SUM(M14:M18))</totalsRowFormula>
    </tableColumn>
    <tableColumn id="13" xr3:uid="{C70CA751-8454-4D8C-9172-28A0207F88A2}" name="PRO" totalsRowFunction="custom" dataDxfId="8" totalsRowDxfId="100">
      <totalsRowFormula>IF(SUM(N14:N18)=0,"",SUM(N14:N18))</totalsRowFormula>
    </tableColumn>
    <tableColumn id="14" xr3:uid="{72A5AC50-D398-4AF2-8ED7-852A164BD4B5}" name="YTD" totalsRowFunction="custom" dataDxfId="7" totalsRowDxfId="99">
      <calculatedColumnFormula>SUM(C14:N14)</calculatedColumnFormula>
      <totalsRowFormula>SUM(UzorakTroškova[[#Totals],[SIJ]:[PRO]])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Unesite stavke troškova za svaki mjesec. Troškovi u godini do izvještajnog datuma i totalni troškovi izračunavaju se automatski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DB8D83C-5836-4F43-9B9B-C8DDB8DB601C}" name="StvarniTroškovi" displayName="StvarniTroškovi" ref="B13:O18" totalsRowCount="1" headerRowDxfId="98" dataDxfId="96" headerRowBorderDxfId="97" tableBorderDxfId="95" totalsRowBorderDxfId="94">
  <autoFilter ref="B13:O17" xr:uid="{038A49A2-1BC5-4A2C-B361-F37E59BF2E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1529E14-0FBB-4644-B3B2-AE2004210B62}" name="TROŠKOVI" totalsRowLabel="Ukupni troškovi" dataDxfId="93" totalsRowDxfId="92"/>
    <tableColumn id="2" xr3:uid="{F9AB3C51-D120-44E2-9F99-D86B2E04E398}" name="SIJ" totalsRowFunction="custom" dataDxfId="58" totalsRowDxfId="91">
      <totalsRowFormula>IF(SUM(C14:C17)=0,"",SUM(C14:C17))</totalsRowFormula>
    </tableColumn>
    <tableColumn id="3" xr3:uid="{9D6A49A1-08F0-4031-B144-61B97864F2CC}" name="VELJ" totalsRowFunction="custom" dataDxfId="57" totalsRowDxfId="90">
      <totalsRowFormula>IF(SUM(D14:D17)=0,"",SUM(D14:D17))</totalsRowFormula>
    </tableColumn>
    <tableColumn id="4" xr3:uid="{E9226934-27A2-4D2A-B30C-5FFDFD602D7D}" name="OŽU" totalsRowFunction="custom" dataDxfId="56" totalsRowDxfId="89">
      <totalsRowFormula>IF(SUM(E14:E17)=0,"",SUM(E14:E17))</totalsRowFormula>
    </tableColumn>
    <tableColumn id="5" xr3:uid="{7BB0A603-A9B1-4FD8-A545-40D145AB6659}" name="TRA" totalsRowFunction="custom" dataDxfId="55" totalsRowDxfId="88">
      <totalsRowFormula>IF(SUM(F14:F17)=0,"",SUM(F14:F17))</totalsRowFormula>
    </tableColumn>
    <tableColumn id="6" xr3:uid="{BCB21D34-0FDF-460A-BEF1-5992049064AD}" name="SVI" totalsRowFunction="custom" dataDxfId="54" totalsRowDxfId="87">
      <totalsRowFormula>IF(SUM(G14:G17)=0,"",SUM(G14:G17))</totalsRowFormula>
    </tableColumn>
    <tableColumn id="7" xr3:uid="{B39E89BC-2C0C-47AB-BA19-A23901536D77}" name="LIP" totalsRowFunction="custom" dataDxfId="53" totalsRowDxfId="86">
      <totalsRowFormula>IF(SUM(H14:H17)=0,"",SUM(H14:H17))</totalsRowFormula>
    </tableColumn>
    <tableColumn id="8" xr3:uid="{E5B06129-F206-44A6-870F-4639CB35F734}" name="SRP" totalsRowFunction="custom" dataDxfId="52" totalsRowDxfId="85">
      <totalsRowFormula>IF(SUM(I14:I17)=0,"",SUM(I14:I17))</totalsRowFormula>
    </tableColumn>
    <tableColumn id="9" xr3:uid="{D0D7329F-1D1C-4762-9C9E-44490C667E4C}" name="KOL" totalsRowFunction="custom" dataDxfId="51" totalsRowDxfId="84">
      <totalsRowFormula>IF(SUM(J14:J17)=0,"",SUM(J14:J17))</totalsRowFormula>
    </tableColumn>
    <tableColumn id="10" xr3:uid="{DA494471-174A-41CD-9D01-96031F4EB142}" name="RUJ" totalsRowFunction="custom" dataDxfId="50" totalsRowDxfId="83">
      <totalsRowFormula>IF(SUM(K14:K17)=0,"",SUM(K14:K17))</totalsRowFormula>
    </tableColumn>
    <tableColumn id="11" xr3:uid="{1D757802-8414-47FB-BDB9-5ABB9C485642}" name="LIS" totalsRowFunction="custom" dataDxfId="49" totalsRowDxfId="82">
      <totalsRowFormula>IF(SUM(L14:L17)=0,"",SUM(L14:L17))</totalsRowFormula>
    </tableColumn>
    <tableColumn id="12" xr3:uid="{715DFEE2-D538-404C-8DA6-A60BF9D5D61A}" name="STU" totalsRowFunction="custom" dataDxfId="48" totalsRowDxfId="81">
      <totalsRowFormula>IF(SUM(M14:M17)=0,"",SUM(M14:M17))</totalsRowFormula>
    </tableColumn>
    <tableColumn id="13" xr3:uid="{48BDE33F-3406-4125-AA39-AF112CD256DC}" name="PRO" totalsRowFunction="custom" dataDxfId="47" totalsRowDxfId="80">
      <totalsRowFormula>IF(SUM(N14:N17)=0,"",SUM(N14:N17))</totalsRowFormula>
    </tableColumn>
    <tableColumn id="14" xr3:uid="{DE501D6E-2A90-4303-912C-3BD157EE9F6C}" name="YTD" totalsRowFunction="custom" dataDxfId="46" totalsRowDxfId="79">
      <calculatedColumnFormula>SUM(C14:N14)</calculatedColumnFormula>
      <totalsRowFormula>SUM(StvarniTroškovi[[#Totals],[SIJ]:[PRO]])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 ovu tablicu unesite ili izmijenite stavke Troškovi i vrijednosti za svaki mjesec. Troškovi u godini do izvještajnog datuma i totalni troškovi izračunavaju se automatski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F9D4E7A-F4ED-444D-8DAB-8AF1C80433A3}" name="StvarniPrihod" displayName="StvarniPrihod" ref="B4:O9" totalsRowCount="1" headerRowDxfId="78" dataDxfId="76" headerRowBorderDxfId="77" tableBorderDxfId="75" totalsRowBorderDxfId="74">
  <autoFilter ref="B4:O8" xr:uid="{B429E446-6C87-4362-90DC-A7A76B5456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7FD5F5-017B-44B1-83B3-699CE382177C}" name="PRIHOD" totalsRowLabel="Neto prodaja" dataDxfId="73" totalsRowDxfId="72"/>
    <tableColumn id="2" xr3:uid="{FCEEBF47-61A1-45D9-8887-771D9FEAEC1A}" name="SIJ" totalsRowFunction="sum" dataDxfId="45" totalsRowDxfId="71"/>
    <tableColumn id="3" xr3:uid="{F04D843E-EECB-469A-B411-15BD17F1E5BB}" name="VELJ" totalsRowFunction="sum" dataDxfId="44" totalsRowDxfId="70"/>
    <tableColumn id="4" xr3:uid="{BCDEE6EC-CDA9-4C65-A8C6-6DE4EBEEEE74}" name="OŽU" totalsRowFunction="sum" dataDxfId="43" totalsRowDxfId="69"/>
    <tableColumn id="5" xr3:uid="{30A6C384-BAED-4B05-974C-463D2C79EA9F}" name="TRA" totalsRowFunction="sum" dataDxfId="42" totalsRowDxfId="68"/>
    <tableColumn id="6" xr3:uid="{8DD5E57F-E567-4D79-A269-C4F8DE158B0D}" name="SVI" totalsRowFunction="sum" dataDxfId="41" totalsRowDxfId="67"/>
    <tableColumn id="7" xr3:uid="{351DCA6D-33D9-481E-8D59-8A914590BBC9}" name="LIP" totalsRowFunction="sum" dataDxfId="40" totalsRowDxfId="66"/>
    <tableColumn id="8" xr3:uid="{47D5B0E3-47FD-4021-84D1-3556FB866818}" name="SRP" totalsRowFunction="sum" dataDxfId="39" totalsRowDxfId="65"/>
    <tableColumn id="9" xr3:uid="{1F7D3722-33F9-47EC-B520-E0BC4506BF00}" name="KOL" totalsRowFunction="sum" dataDxfId="38" totalsRowDxfId="64"/>
    <tableColumn id="10" xr3:uid="{6A0FEE84-7C74-406D-8D16-812EA8F8E679}" name="RUJ" totalsRowFunction="sum" dataDxfId="37" totalsRowDxfId="63"/>
    <tableColumn id="11" xr3:uid="{87FE37A0-0E08-4148-8503-E93A0D76B669}" name="LIS" totalsRowFunction="sum" dataDxfId="36" totalsRowDxfId="62"/>
    <tableColumn id="12" xr3:uid="{F348984A-AC79-40C2-A5C7-95B21F89BD98}" name="STU" totalsRowFunction="sum" dataDxfId="35" totalsRowDxfId="61"/>
    <tableColumn id="13" xr3:uid="{47597844-517F-4255-8D4B-703CEF331EB8}" name="PRO" totalsRowFunction="sum" dataDxfId="34" totalsRowDxfId="60"/>
    <tableColumn id="14" xr3:uid="{3544716F-16C1-45BE-A576-2F4FA1D35059}" name="YTD" totalsRowFunction="custom" dataDxfId="33" totalsRowDxfId="59">
      <calculatedColumnFormula>SUM(C5:N5)</calculatedColumnFormula>
      <totalsRowFormula>SUM(StvarniPrihod[[#Totals],[SIJ]:[PRO]])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 ovu tablicu unesite ili izmijenite stavke Prihod i vrijednosti za svaki mjesec. Neto prodaja za svaki mjesec i Godina do izvještajnog datuma automatski se izračunavaju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table" Target="/xl/tables/table26.xml" Id="rId2" /><Relationship Type="http://schemas.openxmlformats.org/officeDocument/2006/relationships/printerSettings" Target="/xl/printerSettings/printerSettings46.bin" Id="rId1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table" Target="/xl/tables/table35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table" Target="/xl/tables/table62.xml" Id="rId3" /><Relationship Type="http://schemas.openxmlformats.org/officeDocument/2006/relationships/table" Target="/xl/tables/table53.xml" Id="rId2" /><Relationship Type="http://schemas.openxmlformats.org/officeDocument/2006/relationships/printerSettings" Target="/xl/printerSettings/printerSettings6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3EA9-4AD8-46E1-9D02-767C1F9562A6}">
  <sheetPr>
    <tabColor theme="8" tint="-0.499984740745262"/>
    <pageSetUpPr fitToPage="1"/>
  </sheetPr>
  <dimension ref="A1:C41"/>
  <sheetViews>
    <sheetView tabSelected="1" zoomScaleNormal="100" workbookViewId="0"/>
  </sheetViews>
  <sheetFormatPr defaultColWidth="9.140625" defaultRowHeight="15" x14ac:dyDescent="0.25"/>
  <cols>
    <col min="1" max="1" width="2.7109375" style="2" customWidth="1"/>
    <col min="2" max="2" width="99.140625" style="1" customWidth="1"/>
    <col min="3" max="3" width="2.5703125" style="1" customWidth="1"/>
    <col min="4" max="16384" width="9.140625" style="1"/>
  </cols>
  <sheetData>
    <row r="1" spans="1:3" s="4" customFormat="1" ht="30" customHeight="1" x14ac:dyDescent="0.25">
      <c r="A1" s="3"/>
      <c r="B1" s="36" t="s">
        <v>0</v>
      </c>
      <c r="C1" s="3"/>
    </row>
    <row r="2" spans="1:3" s="5" customFormat="1" ht="20.100000000000001" customHeight="1" x14ac:dyDescent="0.25">
      <c r="A2" s="3"/>
      <c r="B2" s="74" t="s">
        <v>1</v>
      </c>
      <c r="C2" s="3"/>
    </row>
    <row r="3" spans="1:3" s="5" customFormat="1" ht="20.100000000000001" customHeight="1" x14ac:dyDescent="0.25">
      <c r="A3" s="3"/>
      <c r="B3" s="74" t="s">
        <v>2</v>
      </c>
      <c r="C3" s="3"/>
    </row>
    <row r="4" spans="1:3" s="5" customFormat="1" ht="20.100000000000001" customHeight="1" x14ac:dyDescent="0.25">
      <c r="A4" s="3"/>
      <c r="B4" s="74" t="s">
        <v>3</v>
      </c>
      <c r="C4" s="3"/>
    </row>
    <row r="5" spans="1:3" s="5" customFormat="1" ht="20.100000000000001" customHeight="1" x14ac:dyDescent="0.25">
      <c r="A5" s="3"/>
      <c r="B5" s="74" t="s">
        <v>4</v>
      </c>
      <c r="C5" s="3"/>
    </row>
    <row r="6" spans="1:3" s="5" customFormat="1" ht="30" customHeight="1" x14ac:dyDescent="0.25">
      <c r="A6" s="3"/>
      <c r="B6" s="75" t="s">
        <v>5</v>
      </c>
      <c r="C6" s="3"/>
    </row>
    <row r="7" spans="1:3" s="5" customFormat="1" ht="28.5" customHeight="1" x14ac:dyDescent="0.25">
      <c r="A7" s="3"/>
      <c r="B7" s="74" t="s">
        <v>6</v>
      </c>
      <c r="C7" s="3"/>
    </row>
    <row r="8" spans="1:3" s="5" customFormat="1" ht="30" customHeight="1" x14ac:dyDescent="0.25">
      <c r="A8" s="3"/>
      <c r="B8" s="74" t="s">
        <v>7</v>
      </c>
      <c r="C8" s="3"/>
    </row>
    <row r="9" spans="1:3" s="5" customFormat="1" ht="12" customHeight="1" x14ac:dyDescent="0.25">
      <c r="A9" s="3"/>
      <c r="B9" s="7"/>
      <c r="C9" s="3"/>
    </row>
    <row r="10" spans="1:3" s="5" customFormat="1" x14ac:dyDescent="0.25">
      <c r="A10" s="3"/>
      <c r="B10" s="6"/>
    </row>
    <row r="11" spans="1:3" s="5" customFormat="1" x14ac:dyDescent="0.25">
      <c r="A11" s="3"/>
      <c r="B11" s="6"/>
    </row>
    <row r="12" spans="1:3" s="5" customFormat="1" x14ac:dyDescent="0.25">
      <c r="A12" s="3"/>
      <c r="B12" s="6"/>
    </row>
    <row r="13" spans="1:3" s="5" customFormat="1" x14ac:dyDescent="0.25">
      <c r="A13" s="3"/>
      <c r="B13" s="6"/>
    </row>
    <row r="14" spans="1:3" s="5" customFormat="1" x14ac:dyDescent="0.25">
      <c r="A14" s="3"/>
      <c r="B14" s="6"/>
    </row>
    <row r="15" spans="1:3" s="5" customFormat="1" x14ac:dyDescent="0.25">
      <c r="A15" s="3"/>
      <c r="B15" s="6"/>
    </row>
    <row r="16" spans="1:3" s="5" customFormat="1" x14ac:dyDescent="0.25">
      <c r="A16" s="3"/>
      <c r="B16" s="6"/>
    </row>
    <row r="17" spans="1:2" s="5" customFormat="1" x14ac:dyDescent="0.25">
      <c r="A17" s="3"/>
      <c r="B17" s="6"/>
    </row>
    <row r="18" spans="1:2" s="5" customFormat="1" x14ac:dyDescent="0.25">
      <c r="A18" s="3"/>
      <c r="B18" s="6"/>
    </row>
    <row r="19" spans="1:2" s="5" customFormat="1" x14ac:dyDescent="0.25">
      <c r="A19" s="3"/>
      <c r="B19" s="6"/>
    </row>
    <row r="20" spans="1:2" s="5" customFormat="1" x14ac:dyDescent="0.25">
      <c r="A20" s="3"/>
      <c r="B20" s="6"/>
    </row>
    <row r="21" spans="1:2" s="5" customFormat="1" x14ac:dyDescent="0.25">
      <c r="A21" s="3"/>
      <c r="B21" s="6"/>
    </row>
    <row r="22" spans="1:2" s="5" customFormat="1" x14ac:dyDescent="0.25">
      <c r="A22" s="3"/>
      <c r="B22" s="6"/>
    </row>
    <row r="23" spans="1:2" s="5" customFormat="1" x14ac:dyDescent="0.25">
      <c r="A23" s="3"/>
      <c r="B23" s="6"/>
    </row>
    <row r="24" spans="1:2" s="5" customFormat="1" x14ac:dyDescent="0.25">
      <c r="A24" s="3"/>
      <c r="B24" s="6"/>
    </row>
    <row r="25" spans="1:2" s="5" customFormat="1" x14ac:dyDescent="0.25">
      <c r="A25" s="3"/>
      <c r="B25" s="6"/>
    </row>
    <row r="26" spans="1:2" s="5" customFormat="1" x14ac:dyDescent="0.25">
      <c r="A26" s="3"/>
      <c r="B26" s="6"/>
    </row>
    <row r="27" spans="1:2" s="5" customFormat="1" x14ac:dyDescent="0.25">
      <c r="A27" s="3"/>
      <c r="B27" s="6"/>
    </row>
    <row r="28" spans="1:2" s="5" customFormat="1" x14ac:dyDescent="0.25">
      <c r="A28" s="3"/>
      <c r="B28" s="6"/>
    </row>
    <row r="29" spans="1:2" s="5" customFormat="1" x14ac:dyDescent="0.25">
      <c r="A29" s="3"/>
      <c r="B29" s="6"/>
    </row>
    <row r="30" spans="1:2" s="5" customFormat="1" x14ac:dyDescent="0.25">
      <c r="A30" s="3"/>
      <c r="B30" s="6"/>
    </row>
    <row r="31" spans="1:2" s="5" customFormat="1" x14ac:dyDescent="0.25">
      <c r="A31" s="3"/>
      <c r="B31" s="6"/>
    </row>
    <row r="32" spans="1:2" s="5" customFormat="1" x14ac:dyDescent="0.25">
      <c r="A32" s="3"/>
      <c r="B32" s="6"/>
    </row>
    <row r="33" spans="1:1" s="5" customFormat="1" x14ac:dyDescent="0.25">
      <c r="A33" s="3"/>
    </row>
    <row r="34" spans="1:1" s="5" customFormat="1" x14ac:dyDescent="0.25">
      <c r="A34" s="3"/>
    </row>
    <row r="35" spans="1:1" s="5" customFormat="1" x14ac:dyDescent="0.25">
      <c r="A35" s="3"/>
    </row>
    <row r="36" spans="1:1" s="5" customFormat="1" x14ac:dyDescent="0.25">
      <c r="A36" s="3"/>
    </row>
    <row r="37" spans="1:1" s="5" customFormat="1" x14ac:dyDescent="0.25">
      <c r="A37" s="3"/>
    </row>
    <row r="38" spans="1:1" s="5" customFormat="1" x14ac:dyDescent="0.25">
      <c r="A38" s="3"/>
    </row>
    <row r="39" spans="1:1" s="5" customFormat="1" x14ac:dyDescent="0.25">
      <c r="A39" s="3"/>
    </row>
    <row r="40" spans="1:1" s="5" customFormat="1" x14ac:dyDescent="0.25">
      <c r="A40" s="3"/>
    </row>
    <row r="41" spans="1:1" s="5" customFormat="1" x14ac:dyDescent="0.25">
      <c r="A41" s="3"/>
    </row>
  </sheetData>
  <pageMargins left="0.7" right="0.7" top="0.75" bottom="0.75" header="0.3" footer="0.3"/>
  <pageSetup paperSize="9" orientation="landscape" horizontalDpi="1200" verticalDpi="1200" r:id="rId1"/>
  <rowBreaks count="1" manualBreakCount="1">
    <brk id="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C40"/>
  <sheetViews>
    <sheetView zoomScaleNormal="100" workbookViewId="0"/>
  </sheetViews>
  <sheetFormatPr defaultColWidth="9.140625" defaultRowHeight="15" x14ac:dyDescent="0.25"/>
  <cols>
    <col min="1" max="1" width="2.7109375" style="54" customWidth="1"/>
    <col min="2" max="2" width="99.140625" style="1" customWidth="1"/>
    <col min="3" max="3" width="2.5703125" style="1" customWidth="1"/>
    <col min="4" max="16384" width="9.140625" style="1"/>
  </cols>
  <sheetData>
    <row r="1" spans="1:3" s="4" customFormat="1" ht="30" customHeight="1" x14ac:dyDescent="0.25">
      <c r="A1" s="50"/>
      <c r="B1" s="36" t="s">
        <v>8</v>
      </c>
      <c r="C1" s="3"/>
    </row>
    <row r="2" spans="1:3" s="5" customFormat="1" ht="69.75" customHeight="1" x14ac:dyDescent="0.25">
      <c r="A2" s="73"/>
      <c r="B2" s="74" t="s">
        <v>9</v>
      </c>
      <c r="C2" s="3"/>
    </row>
    <row r="3" spans="1:3" s="5" customFormat="1" ht="66" customHeight="1" x14ac:dyDescent="0.25">
      <c r="A3" s="50"/>
      <c r="B3" s="74" t="s">
        <v>10</v>
      </c>
      <c r="C3" s="3"/>
    </row>
    <row r="4" spans="1:3" s="5" customFormat="1" ht="79.5" customHeight="1" x14ac:dyDescent="0.25">
      <c r="A4" s="73"/>
      <c r="B4" s="74" t="s">
        <v>11</v>
      </c>
      <c r="C4" s="3"/>
    </row>
    <row r="5" spans="1:3" s="5" customFormat="1" ht="33.75" customHeight="1" x14ac:dyDescent="0.25">
      <c r="A5" s="50"/>
      <c r="B5" s="76" t="s">
        <v>12</v>
      </c>
      <c r="C5" s="3"/>
    </row>
    <row r="6" spans="1:3" s="5" customFormat="1" ht="79.150000000000006" customHeight="1" x14ac:dyDescent="0.25">
      <c r="A6" s="50"/>
      <c r="B6" s="74" t="s">
        <v>13</v>
      </c>
      <c r="C6" s="3"/>
    </row>
    <row r="7" spans="1:3" s="5" customFormat="1" ht="67.900000000000006" customHeight="1" x14ac:dyDescent="0.25">
      <c r="A7" s="50"/>
      <c r="B7" s="74" t="s">
        <v>14</v>
      </c>
      <c r="C7" s="3"/>
    </row>
    <row r="8" spans="1:3" s="5" customFormat="1" x14ac:dyDescent="0.25">
      <c r="A8" s="50"/>
      <c r="B8" s="7"/>
      <c r="C8" s="3"/>
    </row>
    <row r="9" spans="1:3" s="5" customFormat="1" x14ac:dyDescent="0.25">
      <c r="A9" s="50"/>
      <c r="B9" s="6"/>
    </row>
    <row r="10" spans="1:3" s="5" customFormat="1" x14ac:dyDescent="0.25">
      <c r="A10" s="50"/>
      <c r="B10" s="6"/>
    </row>
    <row r="11" spans="1:3" s="5" customFormat="1" x14ac:dyDescent="0.25">
      <c r="A11" s="50"/>
      <c r="B11" s="6"/>
    </row>
    <row r="12" spans="1:3" s="5" customFormat="1" x14ac:dyDescent="0.25">
      <c r="A12" s="50"/>
      <c r="B12" s="6"/>
    </row>
    <row r="13" spans="1:3" s="5" customFormat="1" x14ac:dyDescent="0.25">
      <c r="A13" s="50"/>
      <c r="B13" s="6"/>
    </row>
    <row r="14" spans="1:3" s="5" customFormat="1" x14ac:dyDescent="0.25">
      <c r="A14" s="50"/>
      <c r="B14" s="6"/>
    </row>
    <row r="15" spans="1:3" s="5" customFormat="1" x14ac:dyDescent="0.25">
      <c r="A15" s="50"/>
      <c r="B15" s="6"/>
    </row>
    <row r="16" spans="1:3" s="5" customFormat="1" x14ac:dyDescent="0.25">
      <c r="A16" s="50"/>
      <c r="B16" s="6"/>
    </row>
    <row r="17" spans="1:2" s="5" customFormat="1" x14ac:dyDescent="0.25">
      <c r="A17" s="50"/>
      <c r="B17" s="6"/>
    </row>
    <row r="18" spans="1:2" s="5" customFormat="1" x14ac:dyDescent="0.25">
      <c r="A18" s="50"/>
      <c r="B18" s="6"/>
    </row>
    <row r="19" spans="1:2" s="5" customFormat="1" x14ac:dyDescent="0.25">
      <c r="A19" s="50"/>
      <c r="B19" s="6"/>
    </row>
    <row r="20" spans="1:2" s="5" customFormat="1" x14ac:dyDescent="0.25">
      <c r="A20" s="50"/>
      <c r="B20" s="6"/>
    </row>
    <row r="21" spans="1:2" s="5" customFormat="1" x14ac:dyDescent="0.25">
      <c r="A21" s="50"/>
      <c r="B21" s="6"/>
    </row>
    <row r="22" spans="1:2" s="5" customFormat="1" x14ac:dyDescent="0.25">
      <c r="A22" s="50"/>
      <c r="B22" s="6"/>
    </row>
    <row r="23" spans="1:2" s="5" customFormat="1" x14ac:dyDescent="0.25">
      <c r="A23" s="50"/>
      <c r="B23" s="6"/>
    </row>
    <row r="24" spans="1:2" s="5" customFormat="1" x14ac:dyDescent="0.25">
      <c r="A24" s="50"/>
      <c r="B24" s="6"/>
    </row>
    <row r="25" spans="1:2" s="5" customFormat="1" x14ac:dyDescent="0.25">
      <c r="A25" s="50"/>
      <c r="B25" s="6"/>
    </row>
    <row r="26" spans="1:2" s="5" customFormat="1" x14ac:dyDescent="0.25">
      <c r="A26" s="50"/>
      <c r="B26" s="6"/>
    </row>
    <row r="27" spans="1:2" s="5" customFormat="1" x14ac:dyDescent="0.25">
      <c r="A27" s="50"/>
      <c r="B27" s="6"/>
    </row>
    <row r="28" spans="1:2" s="5" customFormat="1" x14ac:dyDescent="0.25">
      <c r="A28" s="50"/>
      <c r="B28" s="6"/>
    </row>
    <row r="29" spans="1:2" s="5" customFormat="1" x14ac:dyDescent="0.25">
      <c r="A29" s="50"/>
      <c r="B29" s="6"/>
    </row>
    <row r="30" spans="1:2" s="5" customFormat="1" x14ac:dyDescent="0.25">
      <c r="A30" s="50"/>
      <c r="B30" s="6"/>
    </row>
    <row r="31" spans="1:2" s="5" customFormat="1" x14ac:dyDescent="0.25">
      <c r="A31" s="50"/>
      <c r="B31" s="6"/>
    </row>
    <row r="32" spans="1:2" s="5" customFormat="1" x14ac:dyDescent="0.25">
      <c r="A32" s="50"/>
    </row>
    <row r="33" spans="1:1" s="5" customFormat="1" x14ac:dyDescent="0.25">
      <c r="A33" s="50"/>
    </row>
    <row r="34" spans="1:1" s="5" customFormat="1" x14ac:dyDescent="0.25">
      <c r="A34" s="50"/>
    </row>
    <row r="35" spans="1:1" s="5" customFormat="1" x14ac:dyDescent="0.25">
      <c r="A35" s="50"/>
    </row>
    <row r="36" spans="1:1" s="5" customFormat="1" x14ac:dyDescent="0.25">
      <c r="A36" s="50"/>
    </row>
    <row r="37" spans="1:1" s="5" customFormat="1" x14ac:dyDescent="0.25">
      <c r="A37" s="50"/>
    </row>
    <row r="38" spans="1:1" s="5" customFormat="1" x14ac:dyDescent="0.25">
      <c r="A38" s="50"/>
    </row>
    <row r="39" spans="1:1" s="5" customFormat="1" x14ac:dyDescent="0.25">
      <c r="A39" s="50"/>
    </row>
    <row r="40" spans="1:1" s="5" customFormat="1" x14ac:dyDescent="0.25">
      <c r="A40" s="50"/>
    </row>
  </sheetData>
  <dataValidations count="7">
    <dataValidation allowBlank="1" showInputMessage="1" showErrorMessage="1" prompt="Ovaj radni list pruža pregled poslovnog financijskog plana, smjernice za procjenu i upute o tome kako upotrebljavati predloške za izračun početnih troškova i dobiti ili gubitka." sqref="A1" xr:uid="{4B1998CF-8317-4106-8880-CAC8F2A209AB}"/>
    <dataValidation allowBlank="1" showInputMessage="1" showErrorMessage="1" prompt="Pregled poslovnog plana nalazi se u ćeliji desno." sqref="A2" xr:uid="{7EE84830-8262-4614-84FB-A2D03F296867}"/>
    <dataValidation allowBlank="1" showInputMessage="1" showErrorMessage="1" prompt="Pregled planiranih početnih troškova nalaze se u ćeliji desno." sqref="A3" xr:uid="{A2DBB060-C7C0-4CE6-A3E3-FBB2F9F362FD}"/>
    <dataValidation allowBlank="1" showInputMessage="1" showErrorMessage="1" prompt="Pregled modela planirane dobiti i gubitka u ćeliji desno." sqref="A4" xr:uid="{7CE102E1-B1A2-4A29-B749-E91BC9DD65B7}"/>
    <dataValidation allowBlank="1" showInputMessage="1" showErrorMessage="1" prompt="Nekoliko smjernica nalazi se u ćeliji desno." sqref="A5" xr:uid="{D53C1DBA-BFD6-417B-9BD6-4BD6391C813C}"/>
    <dataValidation allowBlank="1" showInputMessage="1" showErrorMessage="1" prompt="Smjernice za procjenu prihoda nalaze se u ćeliji desno." sqref="A6" xr:uid="{8CE2CC5B-0BE2-47A5-85D2-A52FF2BD60CA}"/>
    <dataValidation allowBlank="1" showInputMessage="1" showErrorMessage="1" prompt="Smjernice za procjenu troškova prodane robe nalaze se u ćeliji desno." sqref="A7" xr:uid="{A8672E21-3882-4764-84C0-886EDBE15E55}"/>
  </dataValidations>
  <pageMargins left="0.7" right="0.7" top="0.75" bottom="0.75" header="0.3" footer="0.3"/>
  <pageSetup paperSize="9" orientation="landscape" horizontalDpi="1200" verticalDpi="1200" r:id="rId1"/>
  <rowBreaks count="1" manualBreakCount="1">
    <brk id="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38"/>
  <sheetViews>
    <sheetView zoomScaleNormal="100" workbookViewId="0"/>
  </sheetViews>
  <sheetFormatPr defaultColWidth="9.140625" defaultRowHeight="30" customHeight="1" x14ac:dyDescent="0.25"/>
  <cols>
    <col min="1" max="1" width="2.7109375" style="54" customWidth="1"/>
    <col min="2" max="2" width="42.28515625" style="1" customWidth="1"/>
    <col min="3" max="6" width="19.7109375" style="1" customWidth="1"/>
    <col min="7" max="7" width="2.140625" style="1" customWidth="1"/>
    <col min="8" max="16384" width="9.140625" style="1"/>
  </cols>
  <sheetData>
    <row r="1" spans="1:7" s="15" customFormat="1" ht="19.899999999999999" customHeight="1" x14ac:dyDescent="0.25">
      <c r="A1" s="56"/>
      <c r="B1" s="39" t="s">
        <v>15</v>
      </c>
      <c r="C1" s="40"/>
      <c r="D1" s="40"/>
      <c r="E1" s="40"/>
      <c r="F1" s="41"/>
      <c r="G1" s="14"/>
    </row>
    <row r="2" spans="1:7" s="21" customFormat="1" ht="19.899999999999999" customHeight="1" x14ac:dyDescent="0.25">
      <c r="A2" s="49"/>
      <c r="B2" s="16" t="s">
        <v>16</v>
      </c>
      <c r="C2" s="77">
        <f ca="1">TODAY()</f>
        <v>44575</v>
      </c>
      <c r="D2" s="78"/>
      <c r="E2" s="78"/>
      <c r="F2" s="79"/>
      <c r="G2" s="17"/>
    </row>
    <row r="3" spans="1:7" s="5" customFormat="1" ht="9" customHeight="1" x14ac:dyDescent="0.25">
      <c r="A3" s="50"/>
      <c r="B3" s="57"/>
      <c r="C3" s="58"/>
      <c r="D3" s="58"/>
      <c r="E3" s="58"/>
      <c r="F3" s="59"/>
      <c r="G3" s="3"/>
    </row>
    <row r="4" spans="1:7" s="21" customFormat="1" ht="19.899999999999999" customHeight="1" thickBot="1" x14ac:dyDescent="0.3">
      <c r="A4" s="49"/>
      <c r="B4" s="66" t="s">
        <v>17</v>
      </c>
      <c r="C4" s="65" t="s">
        <v>24</v>
      </c>
      <c r="D4" s="63" t="s">
        <v>25</v>
      </c>
      <c r="E4" s="63" t="s">
        <v>26</v>
      </c>
      <c r="F4" s="64" t="s">
        <v>27</v>
      </c>
      <c r="G4" s="17"/>
    </row>
    <row r="5" spans="1:7" s="22" customFormat="1" ht="16.149999999999999" customHeight="1" thickTop="1" x14ac:dyDescent="0.25">
      <c r="A5" s="51"/>
      <c r="B5" s="60" t="s">
        <v>18</v>
      </c>
      <c r="C5" s="61"/>
      <c r="D5" s="120"/>
      <c r="E5" s="120"/>
      <c r="F5" s="121">
        <f>(C5*D5)+IF(E5&gt;0,E5,0)</f>
        <v>0</v>
      </c>
      <c r="G5" s="18"/>
    </row>
    <row r="6" spans="1:7" s="22" customFormat="1" ht="16.149999999999999" customHeight="1" x14ac:dyDescent="0.25">
      <c r="A6" s="51"/>
      <c r="B6" s="33" t="s">
        <v>19</v>
      </c>
      <c r="C6" s="12"/>
      <c r="D6" s="122"/>
      <c r="E6" s="122"/>
      <c r="F6" s="123">
        <f t="shared" ref="F6:F9" si="0">(C6*D6)+IF(E6&gt;0,E6,0)</f>
        <v>0</v>
      </c>
      <c r="G6" s="18"/>
    </row>
    <row r="7" spans="1:7" s="22" customFormat="1" ht="16.149999999999999" customHeight="1" x14ac:dyDescent="0.25">
      <c r="A7" s="51"/>
      <c r="B7" s="33" t="s">
        <v>20</v>
      </c>
      <c r="C7" s="12"/>
      <c r="D7" s="122"/>
      <c r="E7" s="122"/>
      <c r="F7" s="123">
        <f t="shared" si="0"/>
        <v>0</v>
      </c>
      <c r="G7" s="18"/>
    </row>
    <row r="8" spans="1:7" s="22" customFormat="1" ht="16.149999999999999" customHeight="1" x14ac:dyDescent="0.25">
      <c r="A8" s="51"/>
      <c r="B8" s="33" t="s">
        <v>21</v>
      </c>
      <c r="C8" s="12"/>
      <c r="D8" s="122"/>
      <c r="E8" s="122"/>
      <c r="F8" s="123">
        <f t="shared" si="0"/>
        <v>0</v>
      </c>
      <c r="G8" s="18"/>
    </row>
    <row r="9" spans="1:7" s="22" customFormat="1" ht="16.149999999999999" customHeight="1" x14ac:dyDescent="0.25">
      <c r="A9" s="51"/>
      <c r="B9" s="33" t="s">
        <v>22</v>
      </c>
      <c r="C9" s="12"/>
      <c r="D9" s="122"/>
      <c r="E9" s="122"/>
      <c r="F9" s="123">
        <f t="shared" si="0"/>
        <v>0</v>
      </c>
      <c r="G9" s="18"/>
    </row>
    <row r="10" spans="1:7" s="22" customFormat="1" ht="16.149999999999999" customHeight="1" x14ac:dyDescent="0.25">
      <c r="A10" s="51"/>
      <c r="B10" s="37" t="s">
        <v>23</v>
      </c>
      <c r="C10" s="38"/>
      <c r="D10" s="38"/>
      <c r="E10" s="38"/>
      <c r="F10" s="62">
        <f>SUBTOTAL(109,Pokretanje[UKUPNI TROŠAK])</f>
        <v>0</v>
      </c>
      <c r="G10" s="18"/>
    </row>
    <row r="11" spans="1:7" s="22" customFormat="1" ht="9" customHeight="1" x14ac:dyDescent="0.25">
      <c r="A11" s="51"/>
      <c r="B11" s="11"/>
      <c r="C11" s="8"/>
      <c r="D11" s="8"/>
      <c r="E11" s="8"/>
      <c r="F11" s="8"/>
      <c r="G11" s="18"/>
    </row>
    <row r="12" spans="1:7" s="22" customFormat="1" ht="30" customHeight="1" x14ac:dyDescent="0.25">
      <c r="A12" s="51"/>
      <c r="B12" s="9"/>
      <c r="C12" s="10"/>
      <c r="D12" s="10"/>
      <c r="E12" s="10"/>
      <c r="F12" s="10"/>
    </row>
    <row r="13" spans="1:7" s="22" customFormat="1" ht="30" customHeight="1" x14ac:dyDescent="0.25">
      <c r="A13" s="51"/>
      <c r="B13" s="10"/>
      <c r="C13" s="10"/>
      <c r="D13" s="10"/>
      <c r="E13" s="10"/>
      <c r="F13" s="10"/>
    </row>
    <row r="14" spans="1:7" s="22" customFormat="1" ht="30" customHeight="1" x14ac:dyDescent="0.25">
      <c r="A14" s="51"/>
      <c r="B14" s="5"/>
      <c r="C14" s="5"/>
      <c r="D14" s="5"/>
      <c r="E14" s="5"/>
      <c r="F14" s="5"/>
    </row>
    <row r="15" spans="1:7" s="22" customFormat="1" ht="30" customHeight="1" x14ac:dyDescent="0.25">
      <c r="A15" s="51"/>
      <c r="B15" s="5"/>
      <c r="C15" s="5"/>
      <c r="D15" s="5"/>
      <c r="E15" s="5"/>
      <c r="F15" s="5"/>
    </row>
    <row r="16" spans="1:7" s="22" customFormat="1" ht="30" customHeight="1" x14ac:dyDescent="0.25">
      <c r="A16" s="51"/>
      <c r="B16" s="5"/>
      <c r="C16" s="5"/>
      <c r="D16" s="5"/>
      <c r="E16" s="5"/>
      <c r="F16" s="5"/>
    </row>
    <row r="17" spans="1:6" s="22" customFormat="1" ht="30" customHeight="1" x14ac:dyDescent="0.25">
      <c r="A17" s="51"/>
      <c r="B17" s="5"/>
      <c r="C17" s="5"/>
      <c r="D17" s="5"/>
      <c r="E17" s="5"/>
      <c r="F17" s="5"/>
    </row>
    <row r="18" spans="1:6" s="22" customFormat="1" ht="30" customHeight="1" x14ac:dyDescent="0.25">
      <c r="A18" s="51"/>
      <c r="B18" s="5"/>
      <c r="C18" s="5"/>
      <c r="D18" s="5"/>
      <c r="E18" s="5"/>
      <c r="F18" s="5"/>
    </row>
    <row r="19" spans="1:6" s="22" customFormat="1" ht="30" customHeight="1" x14ac:dyDescent="0.25">
      <c r="A19" s="51"/>
      <c r="B19" s="5"/>
      <c r="C19" s="5"/>
      <c r="D19" s="5"/>
      <c r="E19" s="5"/>
      <c r="F19" s="5"/>
    </row>
    <row r="20" spans="1:6" s="22" customFormat="1" ht="30" customHeight="1" x14ac:dyDescent="0.25">
      <c r="A20" s="51"/>
      <c r="B20" s="5"/>
      <c r="C20" s="5"/>
      <c r="D20" s="5"/>
      <c r="E20" s="5"/>
      <c r="F20" s="5"/>
    </row>
    <row r="21" spans="1:6" s="22" customFormat="1" ht="30" customHeight="1" x14ac:dyDescent="0.25">
      <c r="A21" s="51"/>
      <c r="B21" s="5"/>
      <c r="C21" s="5"/>
      <c r="D21" s="5"/>
      <c r="E21" s="5"/>
      <c r="F21" s="5"/>
    </row>
    <row r="22" spans="1:6" s="22" customFormat="1" ht="30" customHeight="1" x14ac:dyDescent="0.25">
      <c r="A22" s="51"/>
      <c r="B22" s="1"/>
      <c r="C22" s="1"/>
      <c r="D22" s="1"/>
      <c r="E22" s="1"/>
      <c r="F22" s="1"/>
    </row>
    <row r="23" spans="1:6" s="22" customFormat="1" ht="30" customHeight="1" x14ac:dyDescent="0.25">
      <c r="A23" s="51"/>
      <c r="B23" s="1"/>
      <c r="C23" s="1"/>
      <c r="D23" s="1"/>
      <c r="E23" s="1"/>
      <c r="F23" s="1"/>
    </row>
    <row r="24" spans="1:6" s="22" customFormat="1" ht="30" customHeight="1" x14ac:dyDescent="0.25">
      <c r="A24" s="51"/>
      <c r="B24" s="1"/>
      <c r="C24" s="1"/>
      <c r="D24" s="1"/>
      <c r="E24" s="1"/>
      <c r="F24" s="1"/>
    </row>
    <row r="25" spans="1:6" s="22" customFormat="1" ht="30" customHeight="1" x14ac:dyDescent="0.25">
      <c r="A25" s="51"/>
      <c r="B25" s="1"/>
      <c r="C25" s="1"/>
      <c r="D25" s="1"/>
      <c r="E25" s="1"/>
      <c r="F25" s="1"/>
    </row>
    <row r="26" spans="1:6" s="22" customFormat="1" ht="30" customHeight="1" x14ac:dyDescent="0.25">
      <c r="A26" s="51"/>
      <c r="B26" s="1"/>
      <c r="C26" s="1"/>
      <c r="D26" s="1"/>
      <c r="E26" s="1"/>
      <c r="F26" s="1"/>
    </row>
    <row r="27" spans="1:6" s="22" customFormat="1" ht="30" customHeight="1" x14ac:dyDescent="0.25">
      <c r="A27" s="51"/>
      <c r="B27" s="1"/>
      <c r="C27" s="1"/>
      <c r="D27" s="1"/>
      <c r="E27" s="1"/>
      <c r="F27" s="1"/>
    </row>
    <row r="28" spans="1:6" s="10" customFormat="1" ht="30" customHeight="1" x14ac:dyDescent="0.25">
      <c r="A28" s="53"/>
      <c r="B28" s="1"/>
      <c r="C28" s="1"/>
      <c r="D28" s="1"/>
      <c r="E28" s="1"/>
      <c r="F28" s="1"/>
    </row>
    <row r="29" spans="1:6" s="10" customFormat="1" ht="30" customHeight="1" x14ac:dyDescent="0.25">
      <c r="A29" s="53"/>
      <c r="B29" s="1"/>
      <c r="C29" s="1"/>
      <c r="D29" s="1"/>
      <c r="E29" s="1"/>
      <c r="F29" s="1"/>
    </row>
    <row r="30" spans="1:6" s="10" customFormat="1" ht="30" customHeight="1" x14ac:dyDescent="0.25">
      <c r="A30" s="53"/>
      <c r="B30" s="1"/>
      <c r="C30" s="1"/>
      <c r="D30" s="1"/>
      <c r="E30" s="1"/>
      <c r="F30" s="1"/>
    </row>
    <row r="31" spans="1:6" s="5" customFormat="1" ht="30" customHeight="1" x14ac:dyDescent="0.25">
      <c r="A31" s="50"/>
      <c r="B31" s="1"/>
      <c r="C31" s="1"/>
      <c r="D31" s="1"/>
      <c r="E31" s="1"/>
      <c r="F31" s="1"/>
    </row>
    <row r="32" spans="1:6" s="5" customFormat="1" ht="30" customHeight="1" x14ac:dyDescent="0.25">
      <c r="A32" s="50"/>
      <c r="B32" s="1"/>
      <c r="C32" s="1"/>
      <c r="D32" s="1"/>
      <c r="E32" s="1"/>
      <c r="F32" s="1"/>
    </row>
    <row r="33" spans="1:6" s="5" customFormat="1" ht="30" customHeight="1" x14ac:dyDescent="0.25">
      <c r="A33" s="50"/>
      <c r="B33" s="1"/>
      <c r="C33" s="1"/>
      <c r="D33" s="1"/>
      <c r="E33" s="1"/>
      <c r="F33" s="1"/>
    </row>
    <row r="34" spans="1:6" s="5" customFormat="1" ht="30" customHeight="1" x14ac:dyDescent="0.25">
      <c r="A34" s="50"/>
      <c r="B34" s="1"/>
      <c r="C34" s="1"/>
      <c r="D34" s="1"/>
      <c r="E34" s="1"/>
      <c r="F34" s="1"/>
    </row>
    <row r="35" spans="1:6" s="5" customFormat="1" ht="30" customHeight="1" x14ac:dyDescent="0.25">
      <c r="A35" s="50"/>
      <c r="B35" s="1"/>
      <c r="C35" s="1"/>
      <c r="D35" s="1"/>
      <c r="E35" s="1"/>
      <c r="F35" s="1"/>
    </row>
    <row r="36" spans="1:6" s="5" customFormat="1" ht="30" customHeight="1" x14ac:dyDescent="0.25">
      <c r="A36" s="50"/>
      <c r="B36" s="1"/>
      <c r="C36" s="1"/>
      <c r="D36" s="1"/>
      <c r="E36" s="1"/>
      <c r="F36" s="1"/>
    </row>
    <row r="37" spans="1:6" s="5" customFormat="1" ht="30" customHeight="1" x14ac:dyDescent="0.25">
      <c r="A37" s="50"/>
      <c r="B37" s="1"/>
      <c r="C37" s="1"/>
      <c r="D37" s="1"/>
      <c r="E37" s="1"/>
      <c r="F37" s="1"/>
    </row>
    <row r="38" spans="1:6" s="5" customFormat="1" ht="30" customHeight="1" x14ac:dyDescent="0.25">
      <c r="A38" s="50"/>
      <c r="B38" s="1"/>
      <c r="C38" s="1"/>
      <c r="D38" s="1"/>
      <c r="E38" s="1"/>
      <c r="F38" s="1"/>
    </row>
  </sheetData>
  <mergeCells count="1">
    <mergeCell ref="C2:F2"/>
  </mergeCells>
  <dataValidations count="3">
    <dataValidation allowBlank="1" showInputMessage="1" showErrorMessage="1" prompt="Naziv tvrtke nalazi se u ćeliji desno, a datum u ćeliji C2. Nova uputa je u ćeliji A4." sqref="A2" xr:uid="{9FF63E8A-CE42-41E4-9744-6463A2F2DF08}"/>
    <dataValidation allowBlank="1" showInputMessage="1" showErrorMessage="1" prompt="Unesite pojedinosti u tablicu pokretanja počevši u ćeliji desno za izračun procijenjenog proračuna pokretanja." sqref="A4" xr:uid="{68F862F5-6B95-4EB9-9EE1-652ECB095ED1}"/>
    <dataValidation allowBlank="1" showInputMessage="1" showErrorMessage="1" prompt="Ovaj radni list sadrži predložak za izračun troškova i procijenjenog proračuna pokretanja. Naslov radnog lista je u ćeliji desno. U ćelijama ovog stupca su druge korisne upute za njegovo korištenje. Tipka sa strelicom dolje služi za početak rada." sqref="A1" xr:uid="{CC0AF84F-F311-45BE-BEFF-C17EAD744360}"/>
  </dataValidations>
  <pageMargins left="0.7" right="0.7" top="0.75" bottom="0.75" header="0.3" footer="0.3"/>
  <pageSetup paperSize="9" orientation="landscape" horizontalDpi="1200" verticalDpi="1200" r:id="rId1"/>
  <ignoredErrors>
    <ignoredError sqref="F5:F9" emptyCellReference="1"/>
  </ignoredErrors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38"/>
  <sheetViews>
    <sheetView zoomScaleNormal="100" workbookViewId="0"/>
  </sheetViews>
  <sheetFormatPr defaultColWidth="9.140625" defaultRowHeight="30" customHeight="1" x14ac:dyDescent="0.25"/>
  <cols>
    <col min="1" max="1" width="2.7109375" style="54" customWidth="1"/>
    <col min="2" max="2" width="42.28515625" style="1" customWidth="1"/>
    <col min="3" max="6" width="19.7109375" style="1" customWidth="1"/>
    <col min="7" max="7" width="2.140625" style="1" customWidth="1"/>
    <col min="8" max="190" width="8.85546875" style="1" customWidth="1"/>
    <col min="191" max="16384" width="9.140625" style="1"/>
  </cols>
  <sheetData>
    <row r="1" spans="1:7" s="20" customFormat="1" ht="19.899999999999999" customHeight="1" x14ac:dyDescent="0.25">
      <c r="A1" s="49"/>
      <c r="B1" s="39" t="s">
        <v>15</v>
      </c>
      <c r="C1" s="40"/>
      <c r="D1" s="40"/>
      <c r="E1" s="40"/>
      <c r="F1" s="41"/>
      <c r="G1" s="19"/>
    </row>
    <row r="2" spans="1:7" s="21" customFormat="1" ht="19.899999999999999" customHeight="1" x14ac:dyDescent="0.25">
      <c r="A2" s="49"/>
      <c r="B2" s="16" t="str">
        <f>'Predložak početnih troškova'!B2</f>
        <v>Vaš kafić</v>
      </c>
      <c r="C2" s="114">
        <f ca="1">TODAY()</f>
        <v>44575</v>
      </c>
      <c r="D2" s="115"/>
      <c r="E2" s="115"/>
      <c r="F2" s="116"/>
      <c r="G2" s="17"/>
    </row>
    <row r="3" spans="1:7" s="5" customFormat="1" ht="9" customHeight="1" x14ac:dyDescent="0.25">
      <c r="A3" s="50"/>
      <c r="B3" s="117"/>
      <c r="C3" s="118"/>
      <c r="D3" s="118"/>
      <c r="E3" s="118"/>
      <c r="F3" s="119"/>
      <c r="G3" s="3"/>
    </row>
    <row r="4" spans="1:7" s="21" customFormat="1" ht="19.899999999999999" customHeight="1" thickBot="1" x14ac:dyDescent="0.3">
      <c r="A4" s="49"/>
      <c r="B4" s="67" t="s">
        <v>17</v>
      </c>
      <c r="C4" s="68" t="s">
        <v>24</v>
      </c>
      <c r="D4" s="68" t="s">
        <v>25</v>
      </c>
      <c r="E4" s="68" t="s">
        <v>26</v>
      </c>
      <c r="F4" s="69" t="s">
        <v>27</v>
      </c>
      <c r="G4" s="17"/>
    </row>
    <row r="5" spans="1:7" s="5" customFormat="1" ht="16.350000000000001" customHeight="1" thickTop="1" x14ac:dyDescent="0.25">
      <c r="A5" s="50"/>
      <c r="B5" s="60" t="s">
        <v>18</v>
      </c>
      <c r="C5" s="61">
        <v>3</v>
      </c>
      <c r="D5" s="120">
        <v>300</v>
      </c>
      <c r="E5" s="120">
        <v>2000</v>
      </c>
      <c r="F5" s="121">
        <f>(C5*D5)+IF(E5&gt;0,E5,0)</f>
        <v>2900</v>
      </c>
      <c r="G5" s="3"/>
    </row>
    <row r="6" spans="1:7" s="22" customFormat="1" ht="16.149999999999999" customHeight="1" x14ac:dyDescent="0.25">
      <c r="A6" s="51"/>
      <c r="B6" s="33" t="s">
        <v>19</v>
      </c>
      <c r="C6" s="12">
        <v>4</v>
      </c>
      <c r="D6" s="122">
        <v>3500</v>
      </c>
      <c r="E6" s="122">
        <v>2</v>
      </c>
      <c r="F6" s="123">
        <f t="shared" ref="F6:F9" si="0">(C6*D6)+IF(E6&gt;0,E6,0)</f>
        <v>14002</v>
      </c>
      <c r="G6" s="18"/>
    </row>
    <row r="7" spans="1:7" s="22" customFormat="1" ht="16.149999999999999" customHeight="1" x14ac:dyDescent="0.25">
      <c r="A7" s="51"/>
      <c r="B7" s="33" t="s">
        <v>20</v>
      </c>
      <c r="C7" s="12">
        <v>4</v>
      </c>
      <c r="D7" s="122">
        <v>500</v>
      </c>
      <c r="E7" s="122">
        <v>2000</v>
      </c>
      <c r="F7" s="123">
        <f t="shared" si="0"/>
        <v>4000</v>
      </c>
      <c r="G7" s="18"/>
    </row>
    <row r="8" spans="1:7" s="22" customFormat="1" ht="16.149999999999999" customHeight="1" x14ac:dyDescent="0.25">
      <c r="A8" s="51"/>
      <c r="B8" s="33" t="s">
        <v>21</v>
      </c>
      <c r="C8" s="12">
        <v>4</v>
      </c>
      <c r="D8" s="122">
        <v>750</v>
      </c>
      <c r="E8" s="122">
        <v>3000</v>
      </c>
      <c r="F8" s="123">
        <f t="shared" si="0"/>
        <v>6000</v>
      </c>
      <c r="G8" s="18"/>
    </row>
    <row r="9" spans="1:7" s="22" customFormat="1" ht="16.149999999999999" customHeight="1" x14ac:dyDescent="0.25">
      <c r="A9" s="51"/>
      <c r="B9" s="33" t="s">
        <v>22</v>
      </c>
      <c r="C9" s="12">
        <v>1</v>
      </c>
      <c r="D9" s="122">
        <v>25</v>
      </c>
      <c r="E9" s="122">
        <v>25</v>
      </c>
      <c r="F9" s="123">
        <f t="shared" si="0"/>
        <v>50</v>
      </c>
      <c r="G9" s="18"/>
    </row>
    <row r="10" spans="1:7" s="22" customFormat="1" ht="16.149999999999999" customHeight="1" x14ac:dyDescent="0.25">
      <c r="A10" s="51"/>
      <c r="B10" s="37" t="s">
        <v>23</v>
      </c>
      <c r="C10" s="38"/>
      <c r="D10" s="38"/>
      <c r="E10" s="38"/>
      <c r="F10" s="124">
        <f>SUM(F6:F9)</f>
        <v>24052</v>
      </c>
      <c r="G10" s="18"/>
    </row>
    <row r="11" spans="1:7" s="22" customFormat="1" ht="9" customHeight="1" x14ac:dyDescent="0.25">
      <c r="A11" s="51"/>
      <c r="B11" s="11"/>
      <c r="C11" s="8"/>
      <c r="D11" s="8"/>
      <c r="E11" s="8"/>
      <c r="F11" s="8"/>
      <c r="G11" s="18"/>
    </row>
    <row r="12" spans="1:7" s="22" customFormat="1" ht="30" customHeight="1" x14ac:dyDescent="0.25">
      <c r="A12" s="51"/>
      <c r="B12" s="10"/>
      <c r="C12" s="10"/>
      <c r="D12" s="10"/>
      <c r="E12" s="10"/>
      <c r="F12" s="10"/>
    </row>
    <row r="13" spans="1:7" s="22" customFormat="1" ht="30" customHeight="1" x14ac:dyDescent="0.25">
      <c r="A13" s="51"/>
      <c r="B13" s="5"/>
      <c r="C13" s="5"/>
      <c r="D13" s="5"/>
      <c r="E13" s="5"/>
      <c r="F13" s="5"/>
    </row>
    <row r="14" spans="1:7" s="22" customFormat="1" ht="30" customHeight="1" x14ac:dyDescent="0.25">
      <c r="A14" s="51"/>
      <c r="B14" s="5"/>
      <c r="C14" s="5"/>
      <c r="D14" s="5"/>
      <c r="E14" s="5"/>
      <c r="F14" s="5"/>
    </row>
    <row r="15" spans="1:7" s="22" customFormat="1" ht="30" customHeight="1" x14ac:dyDescent="0.25">
      <c r="A15" s="51"/>
      <c r="B15" s="5"/>
      <c r="C15" s="5"/>
      <c r="D15" s="5"/>
      <c r="E15" s="5"/>
      <c r="F15" s="5"/>
    </row>
    <row r="16" spans="1:7" s="22" customFormat="1" ht="30" customHeight="1" x14ac:dyDescent="0.25">
      <c r="A16" s="51"/>
      <c r="B16" s="5"/>
      <c r="C16" s="5"/>
      <c r="D16" s="5"/>
      <c r="E16" s="5"/>
      <c r="F16" s="5"/>
    </row>
    <row r="17" spans="1:6" s="22" customFormat="1" ht="30" customHeight="1" x14ac:dyDescent="0.25">
      <c r="A17" s="51"/>
      <c r="B17" s="5"/>
      <c r="C17" s="5"/>
      <c r="D17" s="5"/>
      <c r="E17" s="5"/>
      <c r="F17" s="5"/>
    </row>
    <row r="18" spans="1:6" s="22" customFormat="1" ht="30" customHeight="1" x14ac:dyDescent="0.25">
      <c r="A18" s="51"/>
      <c r="B18" s="5"/>
      <c r="C18" s="5"/>
      <c r="D18" s="5"/>
      <c r="E18" s="5"/>
      <c r="F18" s="5"/>
    </row>
    <row r="19" spans="1:6" s="22" customFormat="1" ht="30" customHeight="1" x14ac:dyDescent="0.25">
      <c r="A19" s="51"/>
      <c r="B19" s="5"/>
      <c r="C19" s="5"/>
      <c r="D19" s="5"/>
      <c r="E19" s="5"/>
      <c r="F19" s="5"/>
    </row>
    <row r="20" spans="1:6" s="22" customFormat="1" ht="30" customHeight="1" x14ac:dyDescent="0.25">
      <c r="A20" s="51"/>
      <c r="B20" s="5"/>
      <c r="C20" s="5"/>
      <c r="D20" s="5"/>
      <c r="E20" s="5"/>
      <c r="F20" s="5"/>
    </row>
    <row r="21" spans="1:6" s="22" customFormat="1" ht="30" customHeight="1" x14ac:dyDescent="0.25">
      <c r="A21" s="51"/>
      <c r="B21" s="1"/>
      <c r="C21" s="1"/>
      <c r="D21" s="1"/>
      <c r="E21" s="1"/>
      <c r="F21" s="1"/>
    </row>
    <row r="22" spans="1:6" s="22" customFormat="1" ht="30" customHeight="1" x14ac:dyDescent="0.25">
      <c r="A22" s="51"/>
      <c r="B22" s="1"/>
      <c r="C22" s="1"/>
      <c r="D22" s="1"/>
      <c r="E22" s="1"/>
      <c r="F22" s="1"/>
    </row>
    <row r="23" spans="1:6" s="22" customFormat="1" ht="30" customHeight="1" x14ac:dyDescent="0.25">
      <c r="A23" s="51"/>
      <c r="B23" s="1"/>
      <c r="C23" s="1"/>
      <c r="D23" s="1"/>
      <c r="E23" s="1"/>
      <c r="F23" s="1"/>
    </row>
    <row r="24" spans="1:6" s="22" customFormat="1" ht="30" customHeight="1" x14ac:dyDescent="0.25">
      <c r="A24" s="51"/>
      <c r="B24" s="1"/>
      <c r="C24" s="1"/>
      <c r="D24" s="1"/>
      <c r="E24" s="1"/>
      <c r="F24" s="1"/>
    </row>
    <row r="25" spans="1:6" s="22" customFormat="1" ht="30" customHeight="1" x14ac:dyDescent="0.25">
      <c r="A25" s="51"/>
      <c r="B25" s="1"/>
      <c r="C25" s="1"/>
      <c r="D25" s="1"/>
      <c r="E25" s="1"/>
      <c r="F25" s="1"/>
    </row>
    <row r="26" spans="1:6" s="22" customFormat="1" ht="30" customHeight="1" x14ac:dyDescent="0.25">
      <c r="A26" s="51"/>
      <c r="B26" s="1"/>
      <c r="C26" s="1"/>
      <c r="D26" s="1"/>
      <c r="E26" s="1"/>
      <c r="F26" s="1"/>
    </row>
    <row r="27" spans="1:6" s="22" customFormat="1" ht="30" customHeight="1" x14ac:dyDescent="0.25">
      <c r="A27" s="51"/>
      <c r="B27" s="1"/>
      <c r="C27" s="1"/>
      <c r="D27" s="1"/>
      <c r="E27" s="1"/>
      <c r="F27" s="1"/>
    </row>
    <row r="28" spans="1:6" s="10" customFormat="1" ht="30" customHeight="1" x14ac:dyDescent="0.25">
      <c r="A28" s="53"/>
      <c r="B28" s="1"/>
      <c r="C28" s="1"/>
      <c r="D28" s="1"/>
      <c r="E28" s="1"/>
      <c r="F28" s="1"/>
    </row>
    <row r="29" spans="1:6" s="10" customFormat="1" ht="30" customHeight="1" x14ac:dyDescent="0.25">
      <c r="A29" s="53"/>
      <c r="B29" s="1"/>
      <c r="C29" s="1"/>
      <c r="D29" s="1"/>
      <c r="E29" s="1"/>
      <c r="F29" s="1"/>
    </row>
    <row r="30" spans="1:6" s="10" customFormat="1" ht="30" customHeight="1" x14ac:dyDescent="0.25">
      <c r="A30" s="53"/>
      <c r="B30" s="1"/>
      <c r="C30" s="1"/>
      <c r="D30" s="1"/>
      <c r="E30" s="1"/>
      <c r="F30" s="1"/>
    </row>
    <row r="31" spans="1:6" s="5" customFormat="1" ht="30" customHeight="1" x14ac:dyDescent="0.25">
      <c r="A31" s="50"/>
      <c r="B31" s="1"/>
      <c r="C31" s="1"/>
      <c r="D31" s="1"/>
      <c r="E31" s="1"/>
      <c r="F31" s="1"/>
    </row>
    <row r="32" spans="1:6" s="5" customFormat="1" ht="30" customHeight="1" x14ac:dyDescent="0.25">
      <c r="A32" s="50"/>
      <c r="B32" s="1"/>
      <c r="C32" s="1"/>
      <c r="D32" s="1"/>
      <c r="E32" s="1"/>
      <c r="F32" s="1"/>
    </row>
    <row r="33" spans="1:6" s="5" customFormat="1" ht="30" customHeight="1" x14ac:dyDescent="0.25">
      <c r="A33" s="50"/>
      <c r="B33" s="1"/>
      <c r="C33" s="1"/>
      <c r="D33" s="1"/>
      <c r="E33" s="1"/>
      <c r="F33" s="1"/>
    </row>
    <row r="34" spans="1:6" s="5" customFormat="1" ht="30" customHeight="1" x14ac:dyDescent="0.25">
      <c r="A34" s="50"/>
      <c r="B34" s="1"/>
      <c r="C34" s="1"/>
      <c r="D34" s="1"/>
      <c r="E34" s="1"/>
      <c r="F34" s="1"/>
    </row>
    <row r="35" spans="1:6" s="5" customFormat="1" ht="30" customHeight="1" x14ac:dyDescent="0.25">
      <c r="A35" s="50"/>
      <c r="B35" s="1"/>
      <c r="C35" s="1"/>
      <c r="D35" s="1"/>
      <c r="E35" s="1"/>
      <c r="F35" s="1"/>
    </row>
    <row r="36" spans="1:6" s="5" customFormat="1" ht="30" customHeight="1" x14ac:dyDescent="0.25">
      <c r="A36" s="50"/>
      <c r="B36" s="1"/>
      <c r="C36" s="1"/>
      <c r="D36" s="1"/>
      <c r="E36" s="1"/>
      <c r="F36" s="1"/>
    </row>
    <row r="37" spans="1:6" s="5" customFormat="1" ht="30" customHeight="1" x14ac:dyDescent="0.25">
      <c r="A37" s="50"/>
      <c r="B37" s="1"/>
      <c r="C37" s="1"/>
      <c r="D37" s="1"/>
      <c r="E37" s="1"/>
      <c r="F37" s="1"/>
    </row>
    <row r="38" spans="1:6" s="5" customFormat="1" ht="30" customHeight="1" x14ac:dyDescent="0.25">
      <c r="A38" s="50"/>
      <c r="B38" s="1"/>
      <c r="C38" s="1"/>
      <c r="D38" s="1"/>
      <c r="E38" s="1"/>
      <c r="F38" s="1"/>
    </row>
  </sheetData>
  <mergeCells count="1">
    <mergeCell ref="C2:F2"/>
  </mergeCells>
  <dataValidations count="3">
    <dataValidation allowBlank="1" showInputMessage="1" showErrorMessage="1" prompt="Ovaj radni list sadrži ogledne podatke u predlošku iz prethodnog radnog lista. Naslov radnog lista je u ćeliji desno. U ćelijama ovog stupca su druge korisne upute za njegovo korištenje. Tipka sa strelicom dolje služi za početak rada." sqref="A1" xr:uid="{A8662416-2AD7-405B-B4DC-7056F418286F}"/>
    <dataValidation allowBlank="1" showInputMessage="1" showErrorMessage="1" prompt="Naziv tvrtke nalazi se u ćeliji desno, a datum u ćeliji C2. Nova uputa je u ćeliji A4." sqref="A2" xr:uid="{294F0A0B-E617-4AAE-BD26-E0829C5296D4}"/>
    <dataValidation allowBlank="1" showInputMessage="1" showErrorMessage="1" prompt="Stavke troškova, mjeseci, trošak po mjesecu i jednokratni trošak nalaze se u tablici pokretanja, počevši u ćeliji desno. Ukupni trošak i procijenjeni proračun računaju se automatski._x000a_" sqref="A4" xr:uid="{2D4EE825-FDDF-44ED-BA2E-FC8BD947D2AC}"/>
  </dataValidations>
  <pageMargins left="0.7" right="0.7" top="0.75" bottom="0.75" header="0.3" footer="0.3"/>
  <pageSetup paperSize="9" orientation="landscape" horizontalDpi="1200" verticalDpi="1200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P42"/>
  <sheetViews>
    <sheetView zoomScaleNormal="100" workbookViewId="0"/>
  </sheetViews>
  <sheetFormatPr defaultColWidth="9.140625" defaultRowHeight="30" customHeight="1" x14ac:dyDescent="0.25"/>
  <cols>
    <col min="1" max="1" width="2.7109375" style="54" customWidth="1"/>
    <col min="2" max="2" width="42.28515625" style="1" customWidth="1"/>
    <col min="3" max="15" width="14.7109375" style="1" customWidth="1"/>
    <col min="16" max="16" width="2.140625" style="1" customWidth="1"/>
    <col min="17" max="16384" width="9.140625" style="1"/>
  </cols>
  <sheetData>
    <row r="1" spans="1:16" s="20" customFormat="1" ht="19.899999999999999" customHeight="1" x14ac:dyDescent="0.25">
      <c r="A1" s="49"/>
      <c r="B1" s="42" t="s">
        <v>15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19"/>
    </row>
    <row r="2" spans="1:16" s="21" customFormat="1" ht="19.899999999999999" customHeight="1" x14ac:dyDescent="0.25">
      <c r="A2" s="49"/>
      <c r="B2" s="23" t="str">
        <f>'Predložak početnih troškova'!B2</f>
        <v>Vaš kafić</v>
      </c>
      <c r="C2" s="80">
        <f ca="1">TODAY()</f>
        <v>44575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17"/>
    </row>
    <row r="3" spans="1:16" s="5" customFormat="1" ht="9" customHeight="1" x14ac:dyDescent="0.25">
      <c r="A3" s="50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3"/>
    </row>
    <row r="4" spans="1:16" s="21" customFormat="1" ht="19.899999999999999" customHeight="1" thickBot="1" x14ac:dyDescent="0.3">
      <c r="A4" s="49"/>
      <c r="B4" s="67" t="s">
        <v>28</v>
      </c>
      <c r="C4" s="71" t="s">
        <v>46</v>
      </c>
      <c r="D4" s="71" t="s">
        <v>47</v>
      </c>
      <c r="E4" s="71" t="s">
        <v>48</v>
      </c>
      <c r="F4" s="71" t="s">
        <v>49</v>
      </c>
      <c r="G4" s="71" t="s">
        <v>50</v>
      </c>
      <c r="H4" s="71" t="s">
        <v>51</v>
      </c>
      <c r="I4" s="71" t="s">
        <v>52</v>
      </c>
      <c r="J4" s="71" t="s">
        <v>53</v>
      </c>
      <c r="K4" s="71" t="s">
        <v>54</v>
      </c>
      <c r="L4" s="71" t="s">
        <v>55</v>
      </c>
      <c r="M4" s="71" t="s">
        <v>56</v>
      </c>
      <c r="N4" s="71" t="s">
        <v>57</v>
      </c>
      <c r="O4" s="72" t="s">
        <v>58</v>
      </c>
      <c r="P4" s="17"/>
    </row>
    <row r="5" spans="1:16" s="5" customFormat="1" ht="16.350000000000001" customHeight="1" thickTop="1" x14ac:dyDescent="0.25">
      <c r="A5" s="50"/>
      <c r="B5" s="70" t="s">
        <v>29</v>
      </c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6">
        <f>SUM(C5:N5)</f>
        <v>0</v>
      </c>
      <c r="P5" s="3"/>
    </row>
    <row r="6" spans="1:16" s="22" customFormat="1" ht="16.149999999999999" customHeight="1" x14ac:dyDescent="0.25">
      <c r="A6" s="51"/>
      <c r="B6" s="35" t="s">
        <v>30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8">
        <f t="shared" ref="O6:O11" si="0">SUM(C6:N6)</f>
        <v>0</v>
      </c>
      <c r="P6" s="18"/>
    </row>
    <row r="7" spans="1:16" s="22" customFormat="1" ht="16.149999999999999" customHeight="1" x14ac:dyDescent="0.25">
      <c r="A7" s="51"/>
      <c r="B7" s="35" t="s">
        <v>31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8">
        <f t="shared" si="0"/>
        <v>0</v>
      </c>
      <c r="P7" s="18"/>
    </row>
    <row r="8" spans="1:16" s="22" customFormat="1" ht="16.149999999999999" customHeight="1" x14ac:dyDescent="0.25">
      <c r="A8" s="51"/>
      <c r="B8" s="35" t="s">
        <v>32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8">
        <f t="shared" si="0"/>
        <v>0</v>
      </c>
      <c r="P8" s="18"/>
    </row>
    <row r="9" spans="1:16" s="22" customFormat="1" ht="16.149999999999999" customHeight="1" x14ac:dyDescent="0.25">
      <c r="A9" s="51"/>
      <c r="B9" s="34" t="s">
        <v>33</v>
      </c>
      <c r="C9" s="99">
        <f>SUBTOTAL(109,SampleRevenue[SIJ])</f>
        <v>0</v>
      </c>
      <c r="D9" s="99">
        <f>SUBTOTAL(109,SampleRevenue[VELJ])</f>
        <v>0</v>
      </c>
      <c r="E9" s="99">
        <f>SUBTOTAL(109,SampleRevenue[OŽU])</f>
        <v>0</v>
      </c>
      <c r="F9" s="99">
        <f>SUBTOTAL(109,SampleRevenue[TRA])</f>
        <v>0</v>
      </c>
      <c r="G9" s="99">
        <f>SUBTOTAL(109,SampleRevenue[SVI])</f>
        <v>0</v>
      </c>
      <c r="H9" s="99">
        <f>SUBTOTAL(109,SampleRevenue[LIP])</f>
        <v>0</v>
      </c>
      <c r="I9" s="99">
        <f>SUBTOTAL(109,SampleRevenue[SRP])</f>
        <v>0</v>
      </c>
      <c r="J9" s="99">
        <f>SUBTOTAL(109,SampleRevenue[KOL])</f>
        <v>0</v>
      </c>
      <c r="K9" s="99">
        <f>SUBTOTAL(109,SampleRevenue[RUJ])</f>
        <v>0</v>
      </c>
      <c r="L9" s="99">
        <f>SUBTOTAL(109,SampleRevenue[LIS])</f>
        <v>0</v>
      </c>
      <c r="M9" s="99">
        <f>SUBTOTAL(109,SampleRevenue[STU])</f>
        <v>0</v>
      </c>
      <c r="N9" s="99">
        <f>SUBTOTAL(109,SampleRevenue[PRO])</f>
        <v>0</v>
      </c>
      <c r="O9" s="104">
        <f>SUM(SampleRevenue[[#Totals],[SIJ]:[PRO]])</f>
        <v>0</v>
      </c>
      <c r="P9" s="18"/>
    </row>
    <row r="10" spans="1:16" s="31" customFormat="1" ht="16.149999999999999" customHeight="1" x14ac:dyDescent="0.25">
      <c r="A10" s="52"/>
      <c r="B10" s="55" t="s">
        <v>34</v>
      </c>
      <c r="C10" s="101">
        <f t="shared" ref="C10:N10" si="1">C5*0.4</f>
        <v>0</v>
      </c>
      <c r="D10" s="101">
        <f t="shared" si="1"/>
        <v>0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1">
        <f t="shared" si="1"/>
        <v>0</v>
      </c>
      <c r="O10" s="102">
        <f t="shared" si="0"/>
        <v>0</v>
      </c>
      <c r="P10" s="32"/>
    </row>
    <row r="11" spans="1:16" s="31" customFormat="1" ht="16.149999999999999" customHeight="1" x14ac:dyDescent="0.25">
      <c r="A11" s="52"/>
      <c r="B11" s="55" t="s">
        <v>35</v>
      </c>
      <c r="C11" s="101">
        <f>IFERROR(SampleRevenue[[#Totals],[SIJ]]-C10,"")</f>
        <v>0</v>
      </c>
      <c r="D11" s="101">
        <f>IFERROR(SampleRevenue[[#Totals],[VELJ]]-D10,"")</f>
        <v>0</v>
      </c>
      <c r="E11" s="101">
        <f>IFERROR(SampleRevenue[[#Totals],[OŽU]]-E10,"")</f>
        <v>0</v>
      </c>
      <c r="F11" s="101">
        <f>IFERROR(SampleRevenue[[#Totals],[TRA]]-F10,"")</f>
        <v>0</v>
      </c>
      <c r="G11" s="101">
        <f>IFERROR(SampleRevenue[[#Totals],[SVI]]-G10,"")</f>
        <v>0</v>
      </c>
      <c r="H11" s="101">
        <f>IFERROR(SampleRevenue[[#Totals],[LIP]]-H10,"")</f>
        <v>0</v>
      </c>
      <c r="I11" s="101">
        <f>IFERROR(SampleRevenue[[#Totals],[SRP]]-I10,"")</f>
        <v>0</v>
      </c>
      <c r="J11" s="101">
        <f>IFERROR(SampleRevenue[[#Totals],[KOL]]-J10,"")</f>
        <v>0</v>
      </c>
      <c r="K11" s="101">
        <f>IFERROR(SampleRevenue[[#Totals],[RUJ]]-K10,"")</f>
        <v>0</v>
      </c>
      <c r="L11" s="101">
        <f>IFERROR(SampleRevenue[[#Totals],[LIS]]-L10,"")</f>
        <v>0</v>
      </c>
      <c r="M11" s="101">
        <f>IFERROR(SampleRevenue[[#Totals],[STU]]-M10,"")</f>
        <v>0</v>
      </c>
      <c r="N11" s="101">
        <f>IFERROR(SampleRevenue[[#Totals],[PRO]]-N10,"")</f>
        <v>0</v>
      </c>
      <c r="O11" s="102">
        <f t="shared" si="0"/>
        <v>0</v>
      </c>
      <c r="P11" s="32"/>
    </row>
    <row r="12" spans="1:16" s="31" customFormat="1" ht="9" customHeight="1" x14ac:dyDescent="0.25">
      <c r="A12" s="32"/>
      <c r="B12" s="11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32"/>
    </row>
    <row r="13" spans="1:16" s="5" customFormat="1" ht="20.100000000000001" customHeight="1" thickBot="1" x14ac:dyDescent="0.3">
      <c r="A13" s="50"/>
      <c r="B13" s="67" t="s">
        <v>36</v>
      </c>
      <c r="C13" s="71" t="s">
        <v>46</v>
      </c>
      <c r="D13" s="71" t="s">
        <v>47</v>
      </c>
      <c r="E13" s="71" t="s">
        <v>48</v>
      </c>
      <c r="F13" s="71" t="s">
        <v>49</v>
      </c>
      <c r="G13" s="71" t="s">
        <v>50</v>
      </c>
      <c r="H13" s="71" t="s">
        <v>51</v>
      </c>
      <c r="I13" s="71" t="s">
        <v>52</v>
      </c>
      <c r="J13" s="71" t="s">
        <v>53</v>
      </c>
      <c r="K13" s="71" t="s">
        <v>54</v>
      </c>
      <c r="L13" s="71" t="s">
        <v>55</v>
      </c>
      <c r="M13" s="71" t="s">
        <v>56</v>
      </c>
      <c r="N13" s="71" t="s">
        <v>57</v>
      </c>
      <c r="O13" s="72" t="s">
        <v>58</v>
      </c>
      <c r="P13" s="3"/>
    </row>
    <row r="14" spans="1:16" s="5" customFormat="1" ht="16.350000000000001" customHeight="1" thickTop="1" x14ac:dyDescent="0.25">
      <c r="A14" s="50"/>
      <c r="B14" s="70" t="s">
        <v>37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6">
        <f>SUM(C14:N14)</f>
        <v>0</v>
      </c>
      <c r="P14" s="3"/>
    </row>
    <row r="15" spans="1:16" s="22" customFormat="1" ht="16.350000000000001" customHeight="1" x14ac:dyDescent="0.25">
      <c r="A15" s="51"/>
      <c r="B15" s="35" t="s">
        <v>38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8">
        <f t="shared" ref="O15:O20" si="2">SUM(C15:N15)</f>
        <v>0</v>
      </c>
      <c r="P15" s="18"/>
    </row>
    <row r="16" spans="1:16" s="22" customFormat="1" ht="16.149999999999999" customHeight="1" x14ac:dyDescent="0.25">
      <c r="A16" s="51"/>
      <c r="B16" s="35" t="s">
        <v>39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8">
        <f t="shared" si="2"/>
        <v>0</v>
      </c>
      <c r="P16" s="18"/>
    </row>
    <row r="17" spans="1:16" s="22" customFormat="1" ht="16.149999999999999" customHeight="1" x14ac:dyDescent="0.25">
      <c r="A17" s="51"/>
      <c r="B17" s="35" t="s">
        <v>40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8">
        <f t="shared" si="2"/>
        <v>0</v>
      </c>
      <c r="P17" s="18"/>
    </row>
    <row r="18" spans="1:16" s="22" customFormat="1" ht="16.149999999999999" customHeight="1" x14ac:dyDescent="0.25">
      <c r="A18" s="51"/>
      <c r="B18" s="35" t="s">
        <v>41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8">
        <f t="shared" si="2"/>
        <v>0</v>
      </c>
      <c r="P18" s="18"/>
    </row>
    <row r="19" spans="1:16" s="22" customFormat="1" ht="16.149999999999999" customHeight="1" x14ac:dyDescent="0.25">
      <c r="A19" s="51"/>
      <c r="B19" s="34" t="s">
        <v>42</v>
      </c>
      <c r="C19" s="103" t="str">
        <f t="shared" ref="C19:N19" si="3">IF(SUM(C14:C18)=0,"",SUM(C14:C18))</f>
        <v/>
      </c>
      <c r="D19" s="103" t="str">
        <f t="shared" si="3"/>
        <v/>
      </c>
      <c r="E19" s="103" t="str">
        <f t="shared" si="3"/>
        <v/>
      </c>
      <c r="F19" s="103" t="str">
        <f t="shared" si="3"/>
        <v/>
      </c>
      <c r="G19" s="103" t="str">
        <f t="shared" si="3"/>
        <v/>
      </c>
      <c r="H19" s="103" t="str">
        <f t="shared" si="3"/>
        <v/>
      </c>
      <c r="I19" s="103" t="str">
        <f t="shared" si="3"/>
        <v/>
      </c>
      <c r="J19" s="103" t="str">
        <f t="shared" si="3"/>
        <v/>
      </c>
      <c r="K19" s="103" t="str">
        <f t="shared" si="3"/>
        <v/>
      </c>
      <c r="L19" s="103" t="str">
        <f t="shared" si="3"/>
        <v/>
      </c>
      <c r="M19" s="103" t="str">
        <f t="shared" si="3"/>
        <v/>
      </c>
      <c r="N19" s="103" t="str">
        <f t="shared" si="3"/>
        <v/>
      </c>
      <c r="O19" s="104">
        <f>SUM(UzorakTroškova[[#Totals],[SIJ]:[PRO]])</f>
        <v>0</v>
      </c>
      <c r="P19" s="18"/>
    </row>
    <row r="20" spans="1:16" s="22" customFormat="1" ht="16.149999999999999" customHeight="1" x14ac:dyDescent="0.25">
      <c r="A20" s="51"/>
      <c r="B20" s="55" t="s">
        <v>43</v>
      </c>
      <c r="C20" s="101" t="str">
        <f>IFERROR('Predložak P&amp;L'!$C$11-UzorakTroškova[[#Totals],[SIJ]],"")</f>
        <v/>
      </c>
      <c r="D20" s="101" t="str">
        <f>IFERROR('Predložak P&amp;L'!$C$11-UzorakTroškova[[#Totals],[VELJ]],"")</f>
        <v/>
      </c>
      <c r="E20" s="101" t="str">
        <f>IFERROR('Predložak P&amp;L'!$C$11-UzorakTroškova[[#Totals],[OŽU]],"")</f>
        <v/>
      </c>
      <c r="F20" s="101" t="str">
        <f>IFERROR('Predložak P&amp;L'!$C$11-UzorakTroškova[[#Totals],[TRA]],"")</f>
        <v/>
      </c>
      <c r="G20" s="101" t="str">
        <f>IFERROR('Predložak P&amp;L'!$C$11-UzorakTroškova[[#Totals],[SVI]],"")</f>
        <v/>
      </c>
      <c r="H20" s="101" t="str">
        <f>IFERROR('Predložak P&amp;L'!$C$11-UzorakTroškova[[#Totals],[LIP]],"")</f>
        <v/>
      </c>
      <c r="I20" s="101" t="str">
        <f>IFERROR('Predložak P&amp;L'!$C$11-UzorakTroškova[[#Totals],[SRP]],"")</f>
        <v/>
      </c>
      <c r="J20" s="101" t="str">
        <f>IFERROR('Predložak P&amp;L'!$C$11-UzorakTroškova[[#Totals],[KOL]],"")</f>
        <v/>
      </c>
      <c r="K20" s="101" t="str">
        <f>IFERROR('Predložak P&amp;L'!$C$11-UzorakTroškova[[#Totals],[RUJ]],"")</f>
        <v/>
      </c>
      <c r="L20" s="101" t="str">
        <f>IFERROR('Predložak P&amp;L'!$C$11-UzorakTroškova[[#Totals],[LIS]],"")</f>
        <v/>
      </c>
      <c r="M20" s="101" t="str">
        <f>IFERROR('Predložak P&amp;L'!$C$11-UzorakTroškova[[#Totals],[STU]],"")</f>
        <v/>
      </c>
      <c r="N20" s="101" t="str">
        <f>IFERROR('Predložak P&amp;L'!$C$11-UzorakTroškova[[#Totals],[PRO]],"")</f>
        <v/>
      </c>
      <c r="O20" s="102">
        <f t="shared" si="2"/>
        <v>0</v>
      </c>
      <c r="P20" s="18"/>
    </row>
    <row r="21" spans="1:16" s="22" customFormat="1" ht="16.149999999999999" customHeight="1" x14ac:dyDescent="0.25">
      <c r="A21" s="51"/>
      <c r="B21" s="55" t="s">
        <v>44</v>
      </c>
      <c r="C21" s="101" t="str">
        <f>IFERROR(C20*0.15," ")</f>
        <v xml:space="preserve"> </v>
      </c>
      <c r="D21" s="101" t="str">
        <f>IFERROR(D20*0.15," ")</f>
        <v xml:space="preserve"> </v>
      </c>
      <c r="E21" s="101" t="str">
        <f t="shared" ref="E21:N21" si="4">IFERROR(E20*0.15," ")</f>
        <v xml:space="preserve"> </v>
      </c>
      <c r="F21" s="101" t="str">
        <f t="shared" si="4"/>
        <v xml:space="preserve"> </v>
      </c>
      <c r="G21" s="101" t="str">
        <f t="shared" si="4"/>
        <v xml:space="preserve"> </v>
      </c>
      <c r="H21" s="101" t="str">
        <f t="shared" si="4"/>
        <v xml:space="preserve"> </v>
      </c>
      <c r="I21" s="101" t="str">
        <f t="shared" si="4"/>
        <v xml:space="preserve"> </v>
      </c>
      <c r="J21" s="101" t="str">
        <f t="shared" si="4"/>
        <v xml:space="preserve"> </v>
      </c>
      <c r="K21" s="101" t="str">
        <f t="shared" si="4"/>
        <v xml:space="preserve"> </v>
      </c>
      <c r="L21" s="101" t="str">
        <f t="shared" si="4"/>
        <v xml:space="preserve"> </v>
      </c>
      <c r="M21" s="101" t="str">
        <f t="shared" si="4"/>
        <v xml:space="preserve"> </v>
      </c>
      <c r="N21" s="101" t="str">
        <f t="shared" si="4"/>
        <v xml:space="preserve"> </v>
      </c>
      <c r="O21" s="102">
        <f>SUM('Predložak P&amp;L'!$C$21:$N$21)</f>
        <v>0</v>
      </c>
      <c r="P21" s="18"/>
    </row>
    <row r="22" spans="1:16" s="22" customFormat="1" ht="9" customHeight="1" x14ac:dyDescent="0.25">
      <c r="A22" s="18"/>
      <c r="B22" s="110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18"/>
    </row>
    <row r="23" spans="1:16" s="22" customFormat="1" ht="20.100000000000001" customHeight="1" x14ac:dyDescent="0.25">
      <c r="A23" s="51"/>
      <c r="B23" s="24" t="s">
        <v>45</v>
      </c>
      <c r="C23" s="105" t="str">
        <f>IFERROR(C20-'Predložak P&amp;L'!$C$21,"")</f>
        <v/>
      </c>
      <c r="D23" s="105" t="str">
        <f>IFERROR(D20-'Predložak P&amp;L'!$D$21,"")</f>
        <v/>
      </c>
      <c r="E23" s="105" t="str">
        <f>IFERROR(E20-'Predložak P&amp;L'!$E$21,"")</f>
        <v/>
      </c>
      <c r="F23" s="105" t="str">
        <f>IFERROR(F20-'Predložak P&amp;L'!$F$21,"")</f>
        <v/>
      </c>
      <c r="G23" s="105" t="str">
        <f>IFERROR(G20-'Predložak P&amp;L'!$G$21,"")</f>
        <v/>
      </c>
      <c r="H23" s="105" t="str">
        <f>IFERROR(H20-'Predložak P&amp;L'!$H$21,"")</f>
        <v/>
      </c>
      <c r="I23" s="105" t="str">
        <f>IFERROR(I20-'Predložak P&amp;L'!$I$21,"")</f>
        <v/>
      </c>
      <c r="J23" s="105" t="str">
        <f>IFERROR(J20-'Predložak P&amp;L'!$J$21,"")</f>
        <v/>
      </c>
      <c r="K23" s="105" t="str">
        <f>IFERROR(K20-'Predložak P&amp;L'!$K$21,"")</f>
        <v/>
      </c>
      <c r="L23" s="105" t="str">
        <f>IFERROR(L20-'Predložak P&amp;L'!$L$21,"")</f>
        <v/>
      </c>
      <c r="M23" s="105" t="str">
        <f>IFERROR(M20-'Predložak P&amp;L'!$M$21,"")</f>
        <v/>
      </c>
      <c r="N23" s="105" t="str">
        <f>IFERROR(N20-'Predložak P&amp;L'!$N$21,"")</f>
        <v/>
      </c>
      <c r="O23" s="106">
        <f>IFERROR(O20-'Predložak P&amp;L'!$O$21,"")</f>
        <v>0</v>
      </c>
      <c r="P23" s="18"/>
    </row>
    <row r="24" spans="1:16" s="22" customFormat="1" ht="9" customHeight="1" x14ac:dyDescent="0.25">
      <c r="A24" s="7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8"/>
    </row>
    <row r="25" spans="1:16" s="22" customFormat="1" ht="9" customHeight="1" x14ac:dyDescent="0.25">
      <c r="A25" s="51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8"/>
    </row>
    <row r="26" spans="1:16" s="22" customFormat="1" ht="30" customHeight="1" x14ac:dyDescent="0.25">
      <c r="A26" s="51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2" customFormat="1" ht="30" customHeight="1" x14ac:dyDescent="0.25">
      <c r="A27" s="5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6" s="31" customFormat="1" ht="30" customHeight="1" x14ac:dyDescent="0.25">
      <c r="A28" s="5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6" s="31" customFormat="1" ht="30" customHeight="1" x14ac:dyDescent="0.25">
      <c r="A29" s="5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6" s="31" customFormat="1" ht="30" customHeight="1" x14ac:dyDescent="0.25">
      <c r="A30" s="5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s="21" customFormat="1" ht="30" customHeight="1" x14ac:dyDescent="0.25">
      <c r="A31" s="4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s="10" customFormat="1" ht="30" customHeight="1" x14ac:dyDescent="0.25">
      <c r="A32" s="5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10" customFormat="1" ht="30" customHeight="1" x14ac:dyDescent="0.25">
      <c r="A33" s="5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0" customFormat="1" ht="30" customHeight="1" x14ac:dyDescent="0.25">
      <c r="A34" s="5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5" customFormat="1" ht="30" customHeight="1" x14ac:dyDescent="0.25">
      <c r="A35" s="5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5" customFormat="1" ht="30" customHeight="1" x14ac:dyDescent="0.25">
      <c r="A36" s="5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5" customFormat="1" ht="30" customHeight="1" x14ac:dyDescent="0.25">
      <c r="A37" s="5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5" customFormat="1" ht="30" customHeight="1" x14ac:dyDescent="0.25">
      <c r="A38" s="5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5" customFormat="1" ht="30" customHeight="1" x14ac:dyDescent="0.25">
      <c r="A39" s="5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5" customFormat="1" ht="30" customHeight="1" x14ac:dyDescent="0.25">
      <c r="A40" s="5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5" customFormat="1" ht="30" customHeight="1" x14ac:dyDescent="0.25">
      <c r="A41" s="5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5" customFormat="1" ht="30" customHeight="1" x14ac:dyDescent="0.25">
      <c r="A42" s="5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1">
    <mergeCell ref="C2:O2"/>
  </mergeCells>
  <dataValidations count="10">
    <dataValidation allowBlank="1" showInputMessage="1" showErrorMessage="1" prompt="Ovaj radni list sadrži predložak za izračun ukupnih troškova i neto dobiti. Naslov radnog lista nalazi se u ćeliji desno. U ćelijama u ovom stupcu nalaze se druge korisne upute za korištenje radnog lista. Tipka sa strelicom dolje služi za početak rada." sqref="A1" xr:uid="{AFDA39E9-E354-4951-9D54-6E147D6E6ABA}"/>
    <dataValidation allowBlank="1" showInputMessage="1" showErrorMessage="1" prompt="Naziv tvrtke nalazi se u ćeliji desno, a datum u ćeliji C2. Nova uputa je u ćeliji A4._x000a_" sqref="A2" xr:uid="{30F3524C-8C8F-4A04-956C-ABEE96C0F09C}"/>
    <dataValidation allowBlank="1" showInputMessage="1" showErrorMessage="1" prompt="Unesite pojedinosti u tablicu Uzorak prihoda, počevši u ćeliji desno za izračun neto prodaje, troškova prodane robe i bruto dobiti. Sljedeća uputa nalazi se u ćeliji A 10." sqref="A4" xr:uid="{9CEF18A6-A50C-47F8-BB89-B4230498CFA0}"/>
    <dataValidation allowBlank="1" showInputMessage="1" showErrorMessage="1" prompt="Oznaka Troškovi prodane robe nalazi se u ćeliji desno. Troškovi prodane robe za svaki mjesec i godinu do izvještajnog datuma automatski se izračunavaju u ćelijama C10 do O10." sqref="A10" xr:uid="{AC61DC88-DA9E-49DA-ABB4-14E2B2BA9467}"/>
    <dataValidation allowBlank="1" showInputMessage="1" showErrorMessage="1" prompt="Oznaka bruto dobiti nalazi se u ćeliji desno. Bruto dobit za svaki mjesec i godinu do izvještajnog datuma automatski se izračunavaju u ćelijama C11 do O11. Sljedeća uputa nalazi se u ćeliji A13." sqref="A11" xr:uid="{658B3E67-9E36-4CC0-9B24-2324DFA2386A}"/>
    <dataValidation allowBlank="1" showInputMessage="1" showErrorMessage="1" prompt="Unesite pojedinosti u tablicu Uzorak troškova, počevši u ćeliji desno za izračun Ukupnih troškova, dohotka prije oporezivanja i trošak poreza na dohodak. Sljedeća uputa nalazi se u ćeliji A20." sqref="A13" xr:uid="{7269D659-6E31-4B16-804F-6FEEA79E677A}"/>
    <dataValidation allowBlank="1" showInputMessage="1" showErrorMessage="1" prompt="Oznaka Troškovi prodane robe nalazi se u ćeliji desno. Troškovi prodane robe za svaki mjesec i godinu do izvještajnog datuma automatski se izračunavaju u ćelijama C20 do O20." sqref="A20" xr:uid="{C592E5A1-9AEF-4FDE-B4FB-EFE86460BB2E}"/>
    <dataValidation allowBlank="1" showInputMessage="1" showErrorMessage="1" prompt="Oznaka troška poreza na dohodak nalazi se u ćeliji desno. Trošak poreza za svaki mjesec i godinu do izvještajnog datuma automatski se izračunava u ćelijama C21 do O21. Sljedeća uputa nalazi se u ćeliji A23." sqref="A21" xr:uid="{A4B0449C-BF41-4E2B-9C72-DD41D89F6F55}"/>
    <dataValidation allowBlank="1" showInputMessage="1" showErrorMessage="1" prompt="Oznaka Neto dobit nalazi se u ćeliji desno. Neto dobit za svaki mjesec i godinu do izvještajnog datuma automatski se izračunava u ćelijama C23 do O23." sqref="A23" xr:uid="{347B1107-ACF9-4994-AACE-F4D3C11F4916}"/>
    <dataValidation allowBlank="1" showInputMessage="1" showErrorMessage="1" prompt="Oznaka Neto dobit nalazi se u ćeliji desno. Neto dobit za svaki mjesec i godinu do izvještajnog datuma automatski se izračunava u ćelijama C25 do O25._x000a_" sqref="A24" xr:uid="{280BDB46-1A88-4680-B591-21263FE950DD}"/>
  </dataValidations>
  <pageMargins left="0.7" right="0.7" top="0.75" bottom="0.75" header="0.3" footer="0.3"/>
  <pageSetup paperSize="9" scale="56" orientation="landscape" horizontalDpi="1200" verticalDpi="1200" r:id="rId1"/>
  <tableParts count="2">
    <tablePart r:id="rId2"/>
    <tablePart r:id="rId3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BJ41"/>
  <sheetViews>
    <sheetView zoomScaleNormal="100" workbookViewId="0"/>
  </sheetViews>
  <sheetFormatPr defaultColWidth="9.140625" defaultRowHeight="30" customHeight="1" x14ac:dyDescent="0.25"/>
  <cols>
    <col min="1" max="1" width="2.7109375" style="54" customWidth="1"/>
    <col min="2" max="2" width="42.28515625" style="1" customWidth="1"/>
    <col min="3" max="15" width="14.7109375" style="1" customWidth="1"/>
    <col min="16" max="16" width="2.140625" style="1" customWidth="1"/>
    <col min="17" max="62" width="8.85546875" style="28" customWidth="1"/>
    <col min="63" max="80" width="8.85546875" style="1" customWidth="1"/>
    <col min="81" max="16384" width="9.140625" style="1"/>
  </cols>
  <sheetData>
    <row r="1" spans="1:62" s="20" customFormat="1" ht="20.100000000000001" customHeight="1" x14ac:dyDescent="0.25">
      <c r="A1" s="49"/>
      <c r="B1" s="45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9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21" customFormat="1" ht="19.899999999999999" customHeight="1" x14ac:dyDescent="0.25">
      <c r="A2" s="49"/>
      <c r="B2" s="16" t="str">
        <f>'Predložak početnih troškova'!B2</f>
        <v>Vaš kafić</v>
      </c>
      <c r="C2" s="80">
        <f ca="1">TODAY()</f>
        <v>44575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1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62" s="5" customFormat="1" ht="9" customHeight="1" x14ac:dyDescent="0.25">
      <c r="A3" s="50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3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s="21" customFormat="1" ht="19.899999999999999" customHeight="1" thickBot="1" x14ac:dyDescent="0.3">
      <c r="A4" s="49"/>
      <c r="B4" s="67" t="s">
        <v>28</v>
      </c>
      <c r="C4" s="71" t="s">
        <v>46</v>
      </c>
      <c r="D4" s="71" t="s">
        <v>47</v>
      </c>
      <c r="E4" s="71" t="s">
        <v>48</v>
      </c>
      <c r="F4" s="71" t="s">
        <v>49</v>
      </c>
      <c r="G4" s="71" t="s">
        <v>50</v>
      </c>
      <c r="H4" s="71" t="s">
        <v>51</v>
      </c>
      <c r="I4" s="71" t="s">
        <v>52</v>
      </c>
      <c r="J4" s="71" t="s">
        <v>53</v>
      </c>
      <c r="K4" s="71" t="s">
        <v>54</v>
      </c>
      <c r="L4" s="71" t="s">
        <v>55</v>
      </c>
      <c r="M4" s="71" t="s">
        <v>56</v>
      </c>
      <c r="N4" s="71" t="s">
        <v>57</v>
      </c>
      <c r="O4" s="72" t="s">
        <v>58</v>
      </c>
      <c r="P4" s="17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1:62" s="22" customFormat="1" ht="16.149999999999999" customHeight="1" thickTop="1" x14ac:dyDescent="0.25">
      <c r="A5" s="51"/>
      <c r="B5" s="70" t="s">
        <v>29</v>
      </c>
      <c r="C5" s="95">
        <v>5000</v>
      </c>
      <c r="D5" s="95">
        <v>13000</v>
      </c>
      <c r="E5" s="95">
        <v>16000</v>
      </c>
      <c r="F5" s="95">
        <v>7000</v>
      </c>
      <c r="G5" s="95">
        <v>14500</v>
      </c>
      <c r="H5" s="95">
        <v>16400</v>
      </c>
      <c r="I5" s="95">
        <v>22500</v>
      </c>
      <c r="J5" s="95">
        <v>23125</v>
      </c>
      <c r="K5" s="95">
        <v>24549</v>
      </c>
      <c r="L5" s="95">
        <v>22000</v>
      </c>
      <c r="M5" s="95">
        <v>25000</v>
      </c>
      <c r="N5" s="95">
        <v>27349</v>
      </c>
      <c r="O5" s="96">
        <f>SUM(C5:N5)</f>
        <v>216423</v>
      </c>
      <c r="P5" s="1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2" s="22" customFormat="1" ht="16.149999999999999" customHeight="1" x14ac:dyDescent="0.25">
      <c r="A6" s="51"/>
      <c r="B6" s="35" t="s">
        <v>30</v>
      </c>
      <c r="C6" s="97">
        <v>0</v>
      </c>
      <c r="D6" s="97">
        <v>-350</v>
      </c>
      <c r="E6" s="97">
        <v>0</v>
      </c>
      <c r="F6" s="97">
        <v>-206</v>
      </c>
      <c r="G6" s="97">
        <v>-234</v>
      </c>
      <c r="H6" s="97">
        <v>0</v>
      </c>
      <c r="I6" s="97">
        <v>0</v>
      </c>
      <c r="J6" s="97">
        <v>-280</v>
      </c>
      <c r="K6" s="97">
        <v>-1200</v>
      </c>
      <c r="L6" s="97">
        <v>-1600</v>
      </c>
      <c r="M6" s="97">
        <v>0</v>
      </c>
      <c r="N6" s="97">
        <v>-2400</v>
      </c>
      <c r="O6" s="98">
        <f t="shared" ref="O6:O11" si="0">SUM(C6:N6)</f>
        <v>-6270</v>
      </c>
      <c r="P6" s="18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2" s="22" customFormat="1" ht="16.149999999999999" customHeight="1" x14ac:dyDescent="0.25">
      <c r="A7" s="51"/>
      <c r="B7" s="35" t="s">
        <v>31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250</v>
      </c>
      <c r="I7" s="97">
        <v>350</v>
      </c>
      <c r="J7" s="97">
        <v>100</v>
      </c>
      <c r="K7" s="97">
        <v>0</v>
      </c>
      <c r="L7" s="97">
        <v>0</v>
      </c>
      <c r="M7" s="97">
        <v>1245</v>
      </c>
      <c r="N7" s="97">
        <v>1360</v>
      </c>
      <c r="O7" s="98">
        <f t="shared" si="0"/>
        <v>3305</v>
      </c>
      <c r="P7" s="18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s="22" customFormat="1" ht="16.149999999999999" customHeight="1" x14ac:dyDescent="0.25">
      <c r="A8" s="51"/>
      <c r="B8" s="35" t="s">
        <v>32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1500</v>
      </c>
      <c r="K8" s="97">
        <v>0</v>
      </c>
      <c r="L8" s="97">
        <v>0</v>
      </c>
      <c r="M8" s="97">
        <v>0</v>
      </c>
      <c r="N8" s="97">
        <v>0</v>
      </c>
      <c r="O8" s="98">
        <f t="shared" si="0"/>
        <v>1500</v>
      </c>
      <c r="P8" s="18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s="31" customFormat="1" ht="16.149999999999999" customHeight="1" x14ac:dyDescent="0.25">
      <c r="A9" s="52"/>
      <c r="B9" s="34" t="s">
        <v>33</v>
      </c>
      <c r="C9" s="99">
        <f>SUBTOTAL(109,StvarniPrihod[SIJ])</f>
        <v>5000</v>
      </c>
      <c r="D9" s="99">
        <f>SUBTOTAL(109,StvarniPrihod[VELJ])</f>
        <v>12650</v>
      </c>
      <c r="E9" s="99">
        <f>SUBTOTAL(109,StvarniPrihod[OŽU])</f>
        <v>16000</v>
      </c>
      <c r="F9" s="99">
        <f>SUBTOTAL(109,StvarniPrihod[TRA])</f>
        <v>6794</v>
      </c>
      <c r="G9" s="99">
        <f>SUBTOTAL(109,StvarniPrihod[SVI])</f>
        <v>14266</v>
      </c>
      <c r="H9" s="99">
        <f>SUBTOTAL(109,StvarniPrihod[LIP])</f>
        <v>16650</v>
      </c>
      <c r="I9" s="99">
        <f>SUBTOTAL(109,StvarniPrihod[SRP])</f>
        <v>22850</v>
      </c>
      <c r="J9" s="99">
        <f>SUBTOTAL(109,StvarniPrihod[KOL])</f>
        <v>24445</v>
      </c>
      <c r="K9" s="99">
        <f>SUBTOTAL(109,StvarniPrihod[RUJ])</f>
        <v>23349</v>
      </c>
      <c r="L9" s="99">
        <f>SUBTOTAL(109,StvarniPrihod[LIS])</f>
        <v>20400</v>
      </c>
      <c r="M9" s="99">
        <f>SUBTOTAL(109,StvarniPrihod[STU])</f>
        <v>26245</v>
      </c>
      <c r="N9" s="99">
        <f>SUBTOTAL(109,StvarniPrihod[PRO])</f>
        <v>26309</v>
      </c>
      <c r="O9" s="100">
        <f>SUM(StvarniPrihod[[#Totals],[SIJ]:[PRO]])</f>
        <v>214958</v>
      </c>
      <c r="P9" s="32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</row>
    <row r="10" spans="1:62" s="31" customFormat="1" ht="16.149999999999999" customHeight="1" x14ac:dyDescent="0.25">
      <c r="A10" s="52"/>
      <c r="B10" s="48" t="s">
        <v>34</v>
      </c>
      <c r="C10" s="101">
        <f t="shared" ref="C10:N10" si="1">C5*0.4</f>
        <v>2000</v>
      </c>
      <c r="D10" s="101">
        <f t="shared" si="1"/>
        <v>5200</v>
      </c>
      <c r="E10" s="101">
        <f t="shared" si="1"/>
        <v>6400</v>
      </c>
      <c r="F10" s="101">
        <f t="shared" si="1"/>
        <v>2800</v>
      </c>
      <c r="G10" s="101">
        <f t="shared" si="1"/>
        <v>5800</v>
      </c>
      <c r="H10" s="101">
        <f t="shared" si="1"/>
        <v>6560</v>
      </c>
      <c r="I10" s="101">
        <f t="shared" si="1"/>
        <v>9000</v>
      </c>
      <c r="J10" s="101">
        <f t="shared" si="1"/>
        <v>9250</v>
      </c>
      <c r="K10" s="101">
        <f t="shared" si="1"/>
        <v>9819.6</v>
      </c>
      <c r="L10" s="101">
        <f t="shared" si="1"/>
        <v>8800</v>
      </c>
      <c r="M10" s="101">
        <f t="shared" si="1"/>
        <v>10000</v>
      </c>
      <c r="N10" s="101">
        <f t="shared" si="1"/>
        <v>10939.6</v>
      </c>
      <c r="O10" s="102">
        <f t="shared" si="0"/>
        <v>86569.200000000012</v>
      </c>
      <c r="P10" s="32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</row>
    <row r="11" spans="1:62" s="5" customFormat="1" ht="16.350000000000001" customHeight="1" x14ac:dyDescent="0.25">
      <c r="A11" s="50"/>
      <c r="B11" s="48" t="s">
        <v>35</v>
      </c>
      <c r="C11" s="101">
        <f>IFERROR(StvarniPrihod[[#Totals],[SIJ]]-C10,"")</f>
        <v>3000</v>
      </c>
      <c r="D11" s="101">
        <f>IFERROR(StvarniPrihod[[#Totals],[VELJ]]-D10,"")</f>
        <v>7450</v>
      </c>
      <c r="E11" s="101">
        <f>IFERROR(StvarniPrihod[[#Totals],[OŽU]]-E10,"")</f>
        <v>9600</v>
      </c>
      <c r="F11" s="101">
        <f>IFERROR(StvarniPrihod[[#Totals],[TRA]]-F10,"")</f>
        <v>3994</v>
      </c>
      <c r="G11" s="101">
        <f>IFERROR(StvarniPrihod[[#Totals],[SVI]]-G10,"")</f>
        <v>8466</v>
      </c>
      <c r="H11" s="101">
        <f>IFERROR(StvarniPrihod[[#Totals],[LIP]]-H10,"")</f>
        <v>10090</v>
      </c>
      <c r="I11" s="101">
        <f>IFERROR(StvarniPrihod[[#Totals],[SRP]]-I10,"")</f>
        <v>13850</v>
      </c>
      <c r="J11" s="101">
        <f>IFERROR(StvarniPrihod[[#Totals],[KOL]]-J10,"")</f>
        <v>15195</v>
      </c>
      <c r="K11" s="101">
        <f>IFERROR(StvarniPrihod[[#Totals],[RUJ]]-K10,"")</f>
        <v>13529.4</v>
      </c>
      <c r="L11" s="101">
        <f>IFERROR(StvarniPrihod[[#Totals],[LIS]]-L10,"")</f>
        <v>11600</v>
      </c>
      <c r="M11" s="101">
        <f>IFERROR(StvarniPrihod[[#Totals],[STU]]-M10,"")</f>
        <v>16245</v>
      </c>
      <c r="N11" s="101">
        <f>IFERROR(StvarniPrihod[[#Totals],[PRO]]-N10,"")</f>
        <v>15369.4</v>
      </c>
      <c r="O11" s="102">
        <f t="shared" si="0"/>
        <v>128388.79999999999</v>
      </c>
      <c r="P11" s="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s="21" customFormat="1" ht="9" customHeight="1" x14ac:dyDescent="0.25">
      <c r="A12" s="49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17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5" customFormat="1" ht="20.100000000000001" customHeight="1" thickBot="1" x14ac:dyDescent="0.3">
      <c r="A13" s="50"/>
      <c r="B13" s="67" t="s">
        <v>36</v>
      </c>
      <c r="C13" s="71" t="s">
        <v>46</v>
      </c>
      <c r="D13" s="71" t="s">
        <v>47</v>
      </c>
      <c r="E13" s="71" t="s">
        <v>48</v>
      </c>
      <c r="F13" s="71" t="s">
        <v>49</v>
      </c>
      <c r="G13" s="71" t="s">
        <v>50</v>
      </c>
      <c r="H13" s="71" t="s">
        <v>51</v>
      </c>
      <c r="I13" s="71" t="s">
        <v>52</v>
      </c>
      <c r="J13" s="71" t="s">
        <v>53</v>
      </c>
      <c r="K13" s="71" t="s">
        <v>54</v>
      </c>
      <c r="L13" s="71" t="s">
        <v>55</v>
      </c>
      <c r="M13" s="71" t="s">
        <v>56</v>
      </c>
      <c r="N13" s="71" t="s">
        <v>57</v>
      </c>
      <c r="O13" s="72" t="s">
        <v>58</v>
      </c>
      <c r="P13" s="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s="22" customFormat="1" ht="16.149999999999999" customHeight="1" thickTop="1" x14ac:dyDescent="0.25">
      <c r="A14" s="51"/>
      <c r="B14" s="70" t="s">
        <v>37</v>
      </c>
      <c r="C14" s="95">
        <v>2500</v>
      </c>
      <c r="D14" s="95">
        <v>2500</v>
      </c>
      <c r="E14" s="95">
        <v>3500</v>
      </c>
      <c r="F14" s="95">
        <v>5000</v>
      </c>
      <c r="G14" s="95">
        <v>5000</v>
      </c>
      <c r="H14" s="95">
        <v>5000</v>
      </c>
      <c r="I14" s="95">
        <v>8000</v>
      </c>
      <c r="J14" s="95">
        <v>9000</v>
      </c>
      <c r="K14" s="95">
        <v>9000</v>
      </c>
      <c r="L14" s="95">
        <v>9000</v>
      </c>
      <c r="M14" s="95">
        <v>9000</v>
      </c>
      <c r="N14" s="95">
        <v>9000</v>
      </c>
      <c r="O14" s="96">
        <f>SUM(C14:N14)</f>
        <v>76500</v>
      </c>
      <c r="P14" s="1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</row>
    <row r="15" spans="1:62" s="22" customFormat="1" ht="16.149999999999999" customHeight="1" x14ac:dyDescent="0.25">
      <c r="A15" s="51"/>
      <c r="B15" s="35" t="s">
        <v>38</v>
      </c>
      <c r="C15" s="97">
        <v>400</v>
      </c>
      <c r="D15" s="97">
        <v>450</v>
      </c>
      <c r="E15" s="97">
        <v>450</v>
      </c>
      <c r="F15" s="97">
        <v>450</v>
      </c>
      <c r="G15" s="97">
        <v>900</v>
      </c>
      <c r="H15" s="97">
        <v>900</v>
      </c>
      <c r="I15" s="97">
        <v>900</v>
      </c>
      <c r="J15" s="97">
        <v>900</v>
      </c>
      <c r="K15" s="97">
        <v>900</v>
      </c>
      <c r="L15" s="97">
        <v>900</v>
      </c>
      <c r="M15" s="97">
        <v>1200</v>
      </c>
      <c r="N15" s="97">
        <v>1200</v>
      </c>
      <c r="O15" s="98">
        <f t="shared" ref="O15:O17" si="2">SUM(C15:N15)</f>
        <v>9550</v>
      </c>
      <c r="P15" s="18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</row>
    <row r="16" spans="1:62" s="22" customFormat="1" ht="16.149999999999999" customHeight="1" x14ac:dyDescent="0.25">
      <c r="A16" s="51"/>
      <c r="B16" s="35" t="s">
        <v>39</v>
      </c>
      <c r="C16" s="97">
        <v>250</v>
      </c>
      <c r="D16" s="97">
        <v>650</v>
      </c>
      <c r="E16" s="97">
        <v>800</v>
      </c>
      <c r="F16" s="97">
        <v>350</v>
      </c>
      <c r="G16" s="97">
        <v>725</v>
      </c>
      <c r="H16" s="97">
        <v>820</v>
      </c>
      <c r="I16" s="97">
        <v>1125</v>
      </c>
      <c r="J16" s="97">
        <v>1156.25</v>
      </c>
      <c r="K16" s="97">
        <v>1227.45</v>
      </c>
      <c r="L16" s="97">
        <v>1100</v>
      </c>
      <c r="M16" s="97">
        <v>1250</v>
      </c>
      <c r="N16" s="97">
        <v>1367.45</v>
      </c>
      <c r="O16" s="98">
        <f t="shared" si="2"/>
        <v>10821.150000000001</v>
      </c>
      <c r="P16" s="1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1:62" s="22" customFormat="1" ht="16.149999999999999" customHeight="1" x14ac:dyDescent="0.25">
      <c r="A17" s="51"/>
      <c r="B17" s="35" t="s">
        <v>40</v>
      </c>
      <c r="C17" s="97">
        <v>1250</v>
      </c>
      <c r="D17" s="97">
        <v>1250</v>
      </c>
      <c r="E17" s="97">
        <v>1250</v>
      </c>
      <c r="F17" s="97">
        <v>1250</v>
      </c>
      <c r="G17" s="97">
        <v>1250</v>
      </c>
      <c r="H17" s="97">
        <v>1250</v>
      </c>
      <c r="I17" s="97">
        <v>1250</v>
      </c>
      <c r="J17" s="97">
        <v>1250</v>
      </c>
      <c r="K17" s="97">
        <v>1250</v>
      </c>
      <c r="L17" s="97">
        <v>1250</v>
      </c>
      <c r="M17" s="97">
        <v>1250</v>
      </c>
      <c r="N17" s="97">
        <v>1250</v>
      </c>
      <c r="O17" s="98">
        <f t="shared" si="2"/>
        <v>15000</v>
      </c>
      <c r="P17" s="1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</row>
    <row r="18" spans="1:62" s="22" customFormat="1" ht="16.149999999999999" customHeight="1" x14ac:dyDescent="0.25">
      <c r="A18" s="51"/>
      <c r="B18" s="34" t="s">
        <v>42</v>
      </c>
      <c r="C18" s="103">
        <f t="shared" ref="C18:N18" si="3">IF(SUM(C14:C17)=0,"",SUM(C14:C17))</f>
        <v>4400</v>
      </c>
      <c r="D18" s="103">
        <f t="shared" si="3"/>
        <v>4850</v>
      </c>
      <c r="E18" s="103">
        <f t="shared" si="3"/>
        <v>6000</v>
      </c>
      <c r="F18" s="103">
        <f t="shared" si="3"/>
        <v>7050</v>
      </c>
      <c r="G18" s="103">
        <f t="shared" si="3"/>
        <v>7875</v>
      </c>
      <c r="H18" s="103">
        <f t="shared" si="3"/>
        <v>7970</v>
      </c>
      <c r="I18" s="103">
        <f t="shared" si="3"/>
        <v>11275</v>
      </c>
      <c r="J18" s="103">
        <f t="shared" si="3"/>
        <v>12306.25</v>
      </c>
      <c r="K18" s="103">
        <f t="shared" si="3"/>
        <v>12377.45</v>
      </c>
      <c r="L18" s="103">
        <f t="shared" si="3"/>
        <v>12250</v>
      </c>
      <c r="M18" s="103">
        <f t="shared" si="3"/>
        <v>12700</v>
      </c>
      <c r="N18" s="103">
        <f t="shared" si="3"/>
        <v>12817.45</v>
      </c>
      <c r="O18" s="104">
        <f>SUM(StvarniTroškovi[[#Totals],[SIJ]:[PRO]])</f>
        <v>111871.15</v>
      </c>
      <c r="P18" s="1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</row>
    <row r="19" spans="1:62" s="22" customFormat="1" ht="16.149999999999999" customHeight="1" x14ac:dyDescent="0.25">
      <c r="A19" s="51"/>
      <c r="B19" s="48" t="s">
        <v>43</v>
      </c>
      <c r="C19" s="101">
        <f>IFERROR('Primjer P&amp;L'!$C$11-StvarniTroškovi[[#Totals],[SIJ]],"")</f>
        <v>-1400</v>
      </c>
      <c r="D19" s="101">
        <f>IFERROR('Primjer P&amp;L'!$D$11-StvarniTroškovi[[#Totals],[VELJ]],"")</f>
        <v>2600</v>
      </c>
      <c r="E19" s="101">
        <f>IFERROR('Primjer P&amp;L'!$E$11-StvarniTroškovi[[#Totals],[OŽU]],"")</f>
        <v>3600</v>
      </c>
      <c r="F19" s="101">
        <f>IFERROR('Primjer P&amp;L'!$F$11-StvarniTroškovi[[#Totals],[TRA]],"")</f>
        <v>-3056</v>
      </c>
      <c r="G19" s="101">
        <f>IFERROR('Primjer P&amp;L'!$G$11-StvarniTroškovi[[#Totals],[SVI]],"")</f>
        <v>591</v>
      </c>
      <c r="H19" s="101">
        <f>IFERROR('Primjer P&amp;L'!$H$11-StvarniTroškovi[[#Totals],[LIP]],"")</f>
        <v>2120</v>
      </c>
      <c r="I19" s="101">
        <f>IFERROR('Primjer P&amp;L'!$I$11-StvarniTroškovi[[#Totals],[SRP]],"")</f>
        <v>2575</v>
      </c>
      <c r="J19" s="101">
        <f>IFERROR('Primjer P&amp;L'!$J$11-StvarniTroškovi[[#Totals],[KOL]],"")</f>
        <v>2888.75</v>
      </c>
      <c r="K19" s="101">
        <f>IFERROR('Primjer P&amp;L'!$K$11-StvarniTroškovi[[#Totals],[RUJ]],"")</f>
        <v>1151.9499999999989</v>
      </c>
      <c r="L19" s="101">
        <f>IFERROR('Primjer P&amp;L'!$L$11-StvarniTroškovi[[#Totals],[LIS]],"")</f>
        <v>-650</v>
      </c>
      <c r="M19" s="101">
        <f>IFERROR('Primjer P&amp;L'!$M$11-StvarniTroškovi[[#Totals],[STU]],"")</f>
        <v>3545</v>
      </c>
      <c r="N19" s="101">
        <f>IFERROR('Primjer P&amp;L'!$N$11-StvarniTroškovi[[#Totals],[PRO]],"")</f>
        <v>2551.9499999999989</v>
      </c>
      <c r="O19" s="102">
        <f>SUM(C19:N19)</f>
        <v>16517.649999999998</v>
      </c>
      <c r="P19" s="1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</row>
    <row r="20" spans="1:62" s="22" customFormat="1" ht="16.149999999999999" customHeight="1" x14ac:dyDescent="0.25">
      <c r="A20" s="51"/>
      <c r="B20" s="48" t="s">
        <v>44</v>
      </c>
      <c r="C20" s="101">
        <f t="shared" ref="C20:D20" si="4">C19*0.15</f>
        <v>-210</v>
      </c>
      <c r="D20" s="101">
        <f t="shared" si="4"/>
        <v>390</v>
      </c>
      <c r="E20" s="101">
        <f t="shared" ref="E20" si="5">E19*0.15</f>
        <v>540</v>
      </c>
      <c r="F20" s="101">
        <f t="shared" ref="F20" si="6">F19*0.15</f>
        <v>-458.4</v>
      </c>
      <c r="G20" s="101">
        <f t="shared" ref="G20" si="7">G19*0.15</f>
        <v>88.649999999999991</v>
      </c>
      <c r="H20" s="101">
        <f t="shared" ref="H20" si="8">H19*0.15</f>
        <v>318</v>
      </c>
      <c r="I20" s="101">
        <f t="shared" ref="I20" si="9">I19*0.15</f>
        <v>386.25</v>
      </c>
      <c r="J20" s="101">
        <f t="shared" ref="J20" si="10">J19*0.15</f>
        <v>433.3125</v>
      </c>
      <c r="K20" s="101">
        <f t="shared" ref="K20" si="11">K19*0.15</f>
        <v>172.79249999999982</v>
      </c>
      <c r="L20" s="101">
        <f t="shared" ref="L20" si="12">L19*0.15</f>
        <v>-97.5</v>
      </c>
      <c r="M20" s="101">
        <f t="shared" ref="M20" si="13">M19*0.15</f>
        <v>531.75</v>
      </c>
      <c r="N20" s="101">
        <f t="shared" ref="N20" si="14">N19*0.15</f>
        <v>382.79249999999985</v>
      </c>
      <c r="O20" s="102">
        <f>SUM('Primjer P&amp;L'!$C$20:$N$20)</f>
        <v>2477.6474999999996</v>
      </c>
      <c r="P20" s="1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</row>
    <row r="21" spans="1:62" s="22" customFormat="1" ht="9" customHeight="1" x14ac:dyDescent="0.25">
      <c r="A21" s="51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1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s="22" customFormat="1" ht="16.149999999999999" customHeight="1" x14ac:dyDescent="0.25">
      <c r="A22" s="51"/>
      <c r="B22" s="13" t="s">
        <v>45</v>
      </c>
      <c r="C22" s="105">
        <f>IFERROR(C19-'Primjer P&amp;L'!$C$20," ")</f>
        <v>-1190</v>
      </c>
      <c r="D22" s="105">
        <f>IFERROR(D19-'Primjer P&amp;L'!$D$20," ")</f>
        <v>2210</v>
      </c>
      <c r="E22" s="105">
        <f>IFERROR(E19-'Primjer P&amp;L'!$E$20,"")</f>
        <v>3060</v>
      </c>
      <c r="F22" s="105">
        <f>IFERROR(F19-'Primjer P&amp;L'!$F$20,"")</f>
        <v>-2597.6</v>
      </c>
      <c r="G22" s="105">
        <f>IFERROR(G19-'Primjer P&amp;L'!$G$20,"")</f>
        <v>502.35</v>
      </c>
      <c r="H22" s="105">
        <f>IFERROR(H19-'Primjer P&amp;L'!$H$20,"")</f>
        <v>1802</v>
      </c>
      <c r="I22" s="105">
        <f>IFERROR(I19-'Primjer P&amp;L'!$I$20,"")</f>
        <v>2188.75</v>
      </c>
      <c r="J22" s="105">
        <f>IFERROR(J19-'Primjer P&amp;L'!$J$20,"")</f>
        <v>2455.4375</v>
      </c>
      <c r="K22" s="105">
        <f>IFERROR(K19-'Primjer P&amp;L'!$K$20,"")</f>
        <v>979.15749999999912</v>
      </c>
      <c r="L22" s="105">
        <f>IFERROR(L19-'Primjer P&amp;L'!$L$20,"")</f>
        <v>-552.5</v>
      </c>
      <c r="M22" s="105">
        <f>IFERROR(M19-'Primjer P&amp;L'!$M$20,"")</f>
        <v>3013.25</v>
      </c>
      <c r="N22" s="105">
        <f>IFERROR(N19-'Primjer P&amp;L'!$N$20,"")</f>
        <v>2169.1574999999989</v>
      </c>
      <c r="O22" s="106">
        <f>IFERROR(O19-'Primjer P&amp;L'!$O$20,"")</f>
        <v>14040.002499999999</v>
      </c>
      <c r="P22" s="1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s="22" customFormat="1" ht="9" customHeight="1" x14ac:dyDescent="0.25">
      <c r="A23" s="51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1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s="22" customFormat="1" ht="9" customHeight="1" x14ac:dyDescent="0.25">
      <c r="A24" s="51"/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1:62" s="22" customFormat="1" ht="30" customHeight="1" x14ac:dyDescent="0.25">
      <c r="A25" s="5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1:62" s="31" customFormat="1" ht="30" customHeight="1" x14ac:dyDescent="0.25">
      <c r="A26" s="5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31" customFormat="1" ht="30" customHeight="1" x14ac:dyDescent="0.25">
      <c r="A27" s="5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31" customFormat="1" ht="30" customHeight="1" x14ac:dyDescent="0.25">
      <c r="A28" s="5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1" customFormat="1" ht="30" customHeight="1" x14ac:dyDescent="0.25">
      <c r="A29" s="4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s="5" customFormat="1" ht="30" customHeight="1" x14ac:dyDescent="0.25">
      <c r="A30" s="50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s="10" customFormat="1" ht="30" customHeight="1" x14ac:dyDescent="0.25">
      <c r="A31" s="8"/>
    </row>
    <row r="32" spans="1:62" s="10" customFormat="1" ht="30" customHeight="1" x14ac:dyDescent="0.25">
      <c r="A32" s="5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</row>
    <row r="33" spans="1:62" s="10" customFormat="1" ht="30" customHeight="1" x14ac:dyDescent="0.25">
      <c r="A33" s="5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1:62" s="5" customFormat="1" ht="30" customHeight="1" x14ac:dyDescent="0.25">
      <c r="A34" s="50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s="5" customFormat="1" ht="30" customHeight="1" x14ac:dyDescent="0.25">
      <c r="A35" s="5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5" customFormat="1" ht="30" customHeight="1" x14ac:dyDescent="0.25">
      <c r="A36" s="5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s="5" customFormat="1" ht="30" customHeight="1" x14ac:dyDescent="0.25">
      <c r="A37" s="5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s="5" customFormat="1" ht="30" customHeight="1" x14ac:dyDescent="0.25">
      <c r="A38" s="5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s="5" customFormat="1" ht="30" customHeight="1" x14ac:dyDescent="0.25">
      <c r="A39" s="5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s="5" customFormat="1" ht="30" customHeight="1" x14ac:dyDescent="0.25">
      <c r="A40" s="5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s="5" customFormat="1" ht="30" customHeight="1" x14ac:dyDescent="0.25">
      <c r="A41" s="5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</sheetData>
  <mergeCells count="1">
    <mergeCell ref="C2:O2"/>
  </mergeCells>
  <dataValidations count="9">
    <dataValidation allowBlank="1" showInputMessage="1" showErrorMessage="1" prompt="Ovaj radni list sadrži ogledne podatke u predlošku iz prethodnog radnog lista. Naslov radnog lista je u ćeliji desno. U ćelijama ovog stupca su druge korisne upute za njegovo korištenje. Tipka sa strelicom dolje služi za početak rada." sqref="A1" xr:uid="{162A05B4-D434-4523-A32E-89142E0E48E0}"/>
    <dataValidation allowBlank="1" showInputMessage="1" showErrorMessage="1" prompt="Naziv tvrtke nalazi se u ćeliji desno, a datum u ćeliji C2. Nova uputa je u ćeliji A4." sqref="A2" xr:uid="{94167547-5DB7-4F4D-B841-A9F8E3F2BD61}"/>
    <dataValidation allowBlank="1" showInputMessage="1" showErrorMessage="1" prompt="Stavke prihoda s vrijednostima za svaki mjesec nalaze se u tablici Stvarni prihod, počevši u ćeliji desno. Neto prodaja za svaki mjesec i godina do izvještajnog datuma također se izračunavaju. Sljedeća uputa nalazi se u ćeliji A10." sqref="A4" xr:uid="{94614BC0-8381-4A10-B867-6F616CA97517}"/>
    <dataValidation allowBlank="1" showInputMessage="1" showErrorMessage="1" prompt="Oznaka Troškovi prodane robe nalazi se u ćeliji desno. Troškovi prodane robe za svaki mjesec i godinu do izvještajnog datuma automatski se izračunavaju u ćelijama C10 do O10._x000a_" sqref="A10" xr:uid="{70AF2478-4722-4796-9A04-1D1F1C3BF255}"/>
    <dataValidation allowBlank="1" showInputMessage="1" showErrorMessage="1" prompt="Oznaka bruto dobiti nalazi se u ćeliji desno. Bruto dobit za svaki mjesec i godinu do izvještajnog datuma automatski se izračunavaju u ćelijama C11 do O11. Sljedeća uputa nalazi se u ćeliji A13." sqref="A11" xr:uid="{3CAED503-E580-4DF6-9921-BE731AF508B9}"/>
    <dataValidation allowBlank="1" showInputMessage="1" showErrorMessage="1" prompt="Stavke troškova s vrijednostima za svaki mjesec nalaze se u tablici Stvarni troškovi, počevši u ćeliji desno. Godina do izvještajnog datuma i ukupni troškovi automatski se izračunavaju. Sljedeća uputa nalazi se u ćeliji A19." sqref="A13" xr:uid="{DDC18B32-629A-483D-945A-47EB7284A100}"/>
    <dataValidation allowBlank="1" showInputMessage="1" showErrorMessage="1" prompt="Oznaka Troškovi prodane robe nalazi se u ćeliji desno. Troškovi prodane robe za svaki mjesec i godinu do izvještajnog datuma automatski se izračunavaju u ćelijama C19 do O19." sqref="A19" xr:uid="{1A776958-CAAF-48A9-973D-3194E8AC25DA}"/>
    <dataValidation allowBlank="1" showInputMessage="1" showErrorMessage="1" prompt="Oznaka Trošak poreza na prihod nalazi se u ćeliji desno. Trošak poreza za svaki mjesec i godinu do izvještajnog datuma automatski se izračunavaju u ćelijama C20 do O20. Sljedeća uputa nalazi se u ćeliji A22." sqref="A20" xr:uid="{20EF5B10-B70E-4292-B95C-D12B0C753CCD}"/>
    <dataValidation allowBlank="1" showInputMessage="1" showErrorMessage="1" prompt="Oznaka Neto dobit nalazi se u ćeliji desno. Neto dobit za svaki mjesec i godinu do izvještajnog datuma automatski se izračunava u ćelijama C22 do O22." sqref="A22" xr:uid="{F2A182E9-2625-46D5-9172-7D82AFF3E6B6}"/>
  </dataValidations>
  <pageMargins left="0.7" right="0.7" top="0.75" bottom="0.75" header="0.3" footer="0.3"/>
  <pageSetup paperSize="9" scale="56" orientation="landscape" horizontalDpi="1200" verticalDpi="1200" r:id="rId1"/>
  <tableParts count="2">
    <tablePart r:id="rId2"/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TM16400880</ap:Template>
  <ap:DocSecurity>0</ap:DocSecurity>
  <ap:ScaleCrop>false</ap:ScaleCrop>
  <ap:HeadingPairs>
    <vt:vector baseType="variant" size="4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ap:HeadingPairs>
  <ap:TitlesOfParts>
    <vt:vector baseType="lpstr" size="12">
      <vt:lpstr>Početak</vt:lpstr>
      <vt:lpstr>Pregled</vt:lpstr>
      <vt:lpstr>Predložak početnih troškova</vt:lpstr>
      <vt:lpstr>Primjer početnih troškova</vt:lpstr>
      <vt:lpstr>Predložak P&amp;L</vt:lpstr>
      <vt:lpstr>Primjer P&amp;L</vt:lpstr>
      <vt:lpstr>Početak!Podrucje_ispisa</vt:lpstr>
      <vt:lpstr>'Predložak P&amp;L'!Podrucje_ispisa</vt:lpstr>
      <vt:lpstr>'Predložak početnih troškova'!Podrucje_ispisa</vt:lpstr>
      <vt:lpstr>Pregled!Podrucje_ispisa</vt:lpstr>
      <vt:lpstr>'Primjer P&amp;L'!Podrucje_ispisa</vt:lpstr>
      <vt:lpstr>'Primjer početnih troškova'!Podrucje_ispisa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2021-12-29T23:15:02Z</dcterms:created>
  <dcterms:modified xsi:type="dcterms:W3CDTF">2022-01-14T10:52:13Z</dcterms:modified>
  <cp:category/>
  <cp:contentStatus/>
</cp:coreProperties>
</file>