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3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 filterPrivacy="1" codeName="ThisWorkbook" hidePivotFieldList="1" refreshAllConnections="1"/>
  <xr:revisionPtr revIDLastSave="0" documentId="13_ncr:1_{2093401F-9165-4F3A-8AE1-273D77AC774B}" xr6:coauthVersionLast="47" xr6:coauthVersionMax="47" xr10:uidLastSave="{00000000-0000-0000-0000-000000000000}"/>
  <bookViews>
    <workbookView xWindow="-120" yWindow="-120" windowWidth="25650" windowHeight="14055" xr2:uid="{00000000-000D-0000-FFFF-FFFF00000000}"/>
  </bookViews>
  <sheets>
    <sheet name="POČETAK" sheetId="4" r:id="rId1"/>
    <sheet name="PARAMETRI PROJEKTA" sheetId="1" r:id="rId2"/>
    <sheet name="DETALJI O PROJEKTU" sheetId="2" r:id="rId3"/>
    <sheet name="UKUPNI ZBROJEVI ZA PROJEKT" sheetId="3" r:id="rId4"/>
  </sheets>
  <definedNames>
    <definedName name="_xlnm.Print_Titles" localSheetId="2">'DETALJI O PROJEKTU'!$4:$4</definedName>
    <definedName name="_xlnm.Print_Titles" localSheetId="3">'UKUPNI ZBROJEVI ZA PROJEKT'!$4:$4</definedName>
    <definedName name="VrstaProjekta">Parametri[VRSTA PROJEKTA]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3" i="3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E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<sst xmlns="http://schemas.openxmlformats.org/spreadsheetml/2006/main" count="92" uniqueCount="66">
  <si>
    <t>O OVOM PREDLOŠKU</t>
  </si>
  <si>
    <t>U ovoj radnoj knjizi za praćenje planiranja događaja pratite parametre projekta, detalje projekta i ukupne zbrojeve za projekte.</t>
  </si>
  <si>
    <t>Na radni list Parametri projekta unesite podatke da biste ažurirali stupčaste grafikone, a isto učinite i na radnom listu Detalji projekta. Zaokretna tablica na radnom listu Ukupni zbrojevi za projekt ažurira se automatski.</t>
  </si>
  <si>
    <t>Na radnom listu Parametri ispunite polje Naziv tvrtke i ono će se automatski ažurirati na svim drugim radnim listovima.</t>
  </si>
  <si>
    <t xml:space="preserve">Napomena:  </t>
  </si>
  <si>
    <t>dodatne su upute navedene u stupcu A na svakom radnom listu u radnoj knjigi PRAĆENJE PLANIRANJA DOGAĐAJA. Ovaj je tekst namjerno skriven. Da biste uklonili tekst, odaberite stupac A, a zatim odaberite IZBRIŠI. Da biste otkrili tekst, odaberite stupac A, a zatim promijenite boju fonta.</t>
  </si>
  <si>
    <t>Da biste saznali više o tablicama na radnim listovima, pritisnite SHIFT i zatim F10 na tablici pa odaberite mogućnost TABLICA i potom ZAMJENSKI TEKST.</t>
  </si>
  <si>
    <t>Naziv tvrtke</t>
  </si>
  <si>
    <t>Praćenje projekata upravljanja događajem</t>
  </si>
  <si>
    <t>Osjenčane se ćelije izračunavaju automatski. U njih ne morate ništa unositi.</t>
  </si>
  <si>
    <t>VRSTA PROJEKTA</t>
  </si>
  <si>
    <t>Razvoj strategije događaja</t>
  </si>
  <si>
    <t>Planiranje događaja</t>
  </si>
  <si>
    <t>Dizajn događaja</t>
  </si>
  <si>
    <t>Logistika događaja</t>
  </si>
  <si>
    <t>Osoblje za događaj</t>
  </si>
  <si>
    <t>Procjena događaja</t>
  </si>
  <si>
    <t>Jedinstvena visina naknade</t>
  </si>
  <si>
    <t>PLANIRANI TROŠAK</t>
  </si>
  <si>
    <t>STVARNI TROŠAK</t>
  </si>
  <si>
    <t>PLANIRANI SATI</t>
  </si>
  <si>
    <t>STVARNI SATI</t>
  </si>
  <si>
    <t>VODITELJ KLIJENTA</t>
  </si>
  <si>
    <t>VODITELJ PROJEKTA</t>
  </si>
  <si>
    <t>VODITELJ STRATEGIJE</t>
  </si>
  <si>
    <t>STRUČNJAK ZA DIZAJN</t>
  </si>
  <si>
    <t>U ovoj se ćeliji nalazi stupčasti grafikon s prikazom planiranih i stvarnih sati.</t>
  </si>
  <si>
    <t>OSOBLJE DOGAĐAJA</t>
  </si>
  <si>
    <t>ADMINISTRATORI</t>
  </si>
  <si>
    <t>Sveukupno</t>
  </si>
  <si>
    <t>Unesite informacije u tablicu Detalji projekta počevši s ćelijom s desne strane.
INFORMACIJE
Da biste dodali redak u tablicu s desne strane, odaberite najdonju ćeliju u tijelu tablice (ne redak zbroja) pa pritisnite tabulator ili pritisnite SHIFT + F10 ondje gdje želite umetnuti redak te odaberite Umetanje | Reci tablice iznad/ispod.
Obavezno izbrišite sve neiskorištene retke jer bi se inače, s obzirom na to da se u zaokretnoj tablici UKUPNI ZBROJEVI ZA PROJEKT koriste sve ćelije tablice, dobili pogrešni rezultati.</t>
  </si>
  <si>
    <t>NAZIV PROJEKTA</t>
  </si>
  <si>
    <t>Projekt 1</t>
  </si>
  <si>
    <t>Projekt 2</t>
  </si>
  <si>
    <t>Projekt 3</t>
  </si>
  <si>
    <t>Projekt 4</t>
  </si>
  <si>
    <t>Projekt 5</t>
  </si>
  <si>
    <t>PROCIJENJENI POČETAK</t>
  </si>
  <si>
    <t>PROCIJENJENI ZAVRŠETAK</t>
  </si>
  <si>
    <t>STVARNI POČETAK</t>
  </si>
  <si>
    <t>STVARNI ZAVRŠETAK</t>
  </si>
  <si>
    <t>PROCIJENJENI RAD</t>
  </si>
  <si>
    <t>STVARNI RAD</t>
  </si>
  <si>
    <t>PROCIJENJENO TRAJANJE</t>
  </si>
  <si>
    <t>STVARNO TRAJANJE</t>
  </si>
  <si>
    <t xml:space="preserve">VODITELJ KLIJENTA </t>
  </si>
  <si>
    <t xml:space="preserve">VODITELJ PROJEKTA </t>
  </si>
  <si>
    <t xml:space="preserve">VODITELJ STRATEGIJE </t>
  </si>
  <si>
    <t xml:space="preserve">STRUČNJAK ZA DIZAJN </t>
  </si>
  <si>
    <t xml:space="preserve">OSOBLJE DOGAĐAJA </t>
  </si>
  <si>
    <t xml:space="preserve">ADMINISTRATORI </t>
  </si>
  <si>
    <t>Zaokretna tablica počinje u desnoj ćeliji i automatski se ažurira.
INFORMACIJE
Da biste osvježili zaokretnu tablicu, odaberite je (ili bilo koju ćeliju unutar zaokretne tablice) pa na kartici vrpce ALATI ZAOKRETNE TABLICE | ANALIZA odaberite Osvježi ili pritisnite SHIFT + F10 u bilo kojoj ćeliji zaokretne tablice pa odaberite Osvježi.</t>
  </si>
  <si>
    <t>Ukupni zbroj</t>
  </si>
  <si>
    <t>ZBROJ</t>
  </si>
  <si>
    <t>PREDVIĐENI VODITELJ KLIJENTA</t>
  </si>
  <si>
    <t>PREDVIĐENI VODITELJ PROJEKTA</t>
  </si>
  <si>
    <t>PREDVIĐENI VODITELJ STRATEGIJE</t>
  </si>
  <si>
    <t>PREDVIĐENI STRUČNJAK ZA DIZAJN</t>
  </si>
  <si>
    <t>PREDVIĐENO OSOBLJE ZA DOGAĐAJ</t>
  </si>
  <si>
    <t>PREDVIĐENO ADMINISTRATIVNO OSOBLJE</t>
  </si>
  <si>
    <t>STVARNI VODITELJ KLIJENTA</t>
  </si>
  <si>
    <t>STVARNI VODITELJ PROJEKTA</t>
  </si>
  <si>
    <t>STVARNI VODITELJ STRATEGIJE</t>
  </si>
  <si>
    <t>STVARNI STRUČNJAK ZA DIZAJN</t>
  </si>
  <si>
    <t>STVARNO OSOBLJE ZA DOGAĐAJ</t>
  </si>
  <si>
    <t>STVARNO ADMINISTRATIVNO OSOBLJE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</si>
</sst>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\ &quot;kn&quot;"/>
    <numFmt numFmtId="167" formatCode="#,##0.00\ &quot;kn&quot;"/>
  </numFmts>
  <fonts count="31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0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" applyNumberFormat="0" applyAlignment="0" applyProtection="0"/>
    <xf numFmtId="0" fontId="23" fillId="9" borderId="3" applyNumberFormat="0" applyAlignment="0" applyProtection="0"/>
    <xf numFmtId="0" fontId="24" fillId="9" borderId="2" applyNumberFormat="0" applyAlignment="0" applyProtection="0"/>
    <xf numFmtId="0" fontId="25" fillId="0" borderId="4" applyNumberFormat="0" applyFill="0" applyAlignment="0" applyProtection="0"/>
    <xf numFmtId="0" fontId="26" fillId="10" borderId="5" applyNumberFormat="0" applyAlignment="0" applyProtection="0"/>
    <xf numFmtId="0" fontId="27" fillId="0" borderId="0" applyNumberFormat="0" applyFill="0" applyBorder="0" applyAlignment="0" applyProtection="0"/>
    <xf numFmtId="0" fontId="16" fillId="11" borderId="6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11" fillId="4" borderId="0" xfId="2" applyFont="1" applyFill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4" fontId="0" fillId="0" borderId="0" xfId="0" applyNumberFormat="1"/>
    <xf numFmtId="0" fontId="14" fillId="3" borderId="0" xfId="0" applyFont="1" applyFill="1" applyAlignment="1">
      <alignment wrapText="1"/>
    </xf>
    <xf numFmtId="166" fontId="6" fillId="0" borderId="0" xfId="0" applyNumberFormat="1" applyFont="1"/>
    <xf numFmtId="167" fontId="10" fillId="0" borderId="0" xfId="0" applyNumberFormat="1" applyFont="1"/>
    <xf numFmtId="166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Fill="1"/>
    <xf numFmtId="167" fontId="0" fillId="0" borderId="0" xfId="0" applyNumberFormat="1" applyFill="1"/>
    <xf numFmtId="167" fontId="15" fillId="0" borderId="0" xfId="0" applyNumberFormat="1" applyFont="1" applyFill="1"/>
    <xf numFmtId="0" fontId="15" fillId="0" borderId="0" xfId="0" applyFont="1" applyFill="1"/>
    <xf numFmtId="0" fontId="0" fillId="0" borderId="0" xfId="0" applyFill="1" applyAlignment="1">
      <alignment wrapTex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9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8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519"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wrapText="1"/>
    </dxf>
    <dxf>
      <alignment wrapText="1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numFmt numFmtId="167" formatCode="#,##0.00\ &quot;kn&quot;"/>
    </dxf>
    <dxf>
      <alignment wrapText="1"/>
    </dxf>
    <dxf>
      <alignment wrapText="1"/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theme="0"/>
      </font>
      <fill>
        <patternFill patternType="solid">
          <fgColor theme="5" tint="0.39997558519241921"/>
          <bgColor theme="5" tint="0.39997558519241921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auto="1"/>
      </font>
      <border>
        <top style="double">
          <color theme="5" tint="-0.249977111117893"/>
        </top>
      </border>
    </dxf>
    <dxf>
      <font>
        <color theme="0"/>
      </font>
      <fill>
        <patternFill patternType="solid">
          <fgColor theme="5" tint="-0.249977111117893"/>
          <bgColor theme="5" tint="-0.249977111117893"/>
        </patternFill>
      </fill>
      <border>
        <horizontal style="thin">
          <color theme="5" tint="-0.249977111117893"/>
        </horizontal>
      </border>
    </dxf>
  </dxfs>
  <tableStyles count="1" defaultTableStyle="TableStyleMedium3" defaultPivotStyle="PivotStyleLight16">
    <tableStyle name="Praćenje_projekata" table="0" count="12" xr9:uid="{23DA97AA-2C17-4E01-857D-321976E8BB89}">
      <tableStyleElement type="headerRow" dxfId="518"/>
      <tableStyleElement type="totalRow" dxfId="517"/>
      <tableStyleElement type="firstRowStripe" dxfId="516"/>
      <tableStyleElement type="firstColumnStripe" dxfId="515"/>
      <tableStyleElement type="firstHeaderCell" dxfId="514"/>
      <tableStyleElement type="firstSubtotalRow" dxfId="513"/>
      <tableStyleElement type="secondSubtotalRow" dxfId="512"/>
      <tableStyleElement type="firstColumnSubheading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PLANIRANI/ STVARNI TROŠAK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'PARAMETRI PROJEKTA'!$B$16</c:f>
              <c:strCache>
                <c:ptCount val="1"/>
                <c:pt idx="0">
                  <c:v>PLANIRANI TROŠAK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VODITELJ KLIJENTA</c:v>
                </c:pt>
                <c:pt idx="1">
                  <c:v>VODITELJ PROJEKTA</c:v>
                </c:pt>
                <c:pt idx="2">
                  <c:v>VODITELJ STRATEGIJE</c:v>
                </c:pt>
                <c:pt idx="3">
                  <c:v>STRUČNJAK ZA DIZAJN</c:v>
                </c:pt>
                <c:pt idx="4">
                  <c:v>OSOBLJE DOGAĐAJA</c:v>
                </c:pt>
                <c:pt idx="5">
                  <c:v>ADMINISTRATORI</c:v>
                </c:pt>
              </c:strCache>
            </c:strRef>
          </c:cat>
          <c:val>
            <c:numRef>
              <c:f>'PARAMETRI PROJEKTA'!$C$16:$H$16</c:f>
              <c:numCache>
                <c:formatCode>#,##0.00\ "kn"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'PARAMETRI PROJEKTA'!$B$17</c:f>
              <c:strCache>
                <c:ptCount val="1"/>
                <c:pt idx="0">
                  <c:v>STVARNI TROŠAK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VODITELJ KLIJENTA</c:v>
                </c:pt>
                <c:pt idx="1">
                  <c:v>VODITELJ PROJEKTA</c:v>
                </c:pt>
                <c:pt idx="2">
                  <c:v>VODITELJ STRATEGIJE</c:v>
                </c:pt>
                <c:pt idx="3">
                  <c:v>STRUČNJAK ZA DIZAJN</c:v>
                </c:pt>
                <c:pt idx="4">
                  <c:v>OSOBLJE DOGAĐAJA</c:v>
                </c:pt>
                <c:pt idx="5">
                  <c:v>ADMINISTRATORI</c:v>
                </c:pt>
              </c:strCache>
            </c:strRef>
          </c:cat>
          <c:val>
            <c:numRef>
              <c:f>'PARAMETRI PROJEKTA'!$C$17:$H$17</c:f>
              <c:numCache>
                <c:formatCode>#,##0.00\ "kn"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k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PLANIRANI/ STVARNI SATI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'PARAMETRI PROJEKTA'!$B$18</c:f>
              <c:strCache>
                <c:ptCount val="1"/>
                <c:pt idx="0">
                  <c:v>PLANIRANI SATI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VODITELJ KLIJENTA</c:v>
                </c:pt>
                <c:pt idx="1">
                  <c:v>VODITELJ PROJEKTA</c:v>
                </c:pt>
                <c:pt idx="2">
                  <c:v>VODITELJ STRATEGIJE</c:v>
                </c:pt>
                <c:pt idx="3">
                  <c:v>STRUČNJAK ZA DIZAJN</c:v>
                </c:pt>
                <c:pt idx="4">
                  <c:v>OSOBLJE DOGAĐAJA</c:v>
                </c:pt>
                <c:pt idx="5">
                  <c:v>ADMINISTRATORI</c:v>
                </c:pt>
              </c:strCache>
            </c:strRef>
          </c:cat>
          <c:val>
            <c:numRef>
              <c:f>'PARAMETRI PROJEKTA'!$C$18:$H$18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'PARAMETRI PROJEKTA'!$B$19</c:f>
              <c:strCache>
                <c:ptCount val="1"/>
                <c:pt idx="0">
                  <c:v>STVARNI SATI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VODITELJ KLIJENTA</c:v>
                </c:pt>
                <c:pt idx="1">
                  <c:v>VODITELJ PROJEKTA</c:v>
                </c:pt>
                <c:pt idx="2">
                  <c:v>VODITELJ STRATEGIJE</c:v>
                </c:pt>
                <c:pt idx="3">
                  <c:v>STRUČNJAK ZA DIZAJN</c:v>
                </c:pt>
                <c:pt idx="4">
                  <c:v>OSOBLJE DOGAĐAJA</c:v>
                </c:pt>
                <c:pt idx="5">
                  <c:v>ADMINISTRATORI</c:v>
                </c:pt>
              </c:strCache>
            </c:strRef>
          </c:cat>
          <c:val>
            <c:numRef>
              <c:f>'PARAMETRI PROJEKTA'!$C$19:$H$19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12</xdr:row>
      <xdr:rowOff>180974</xdr:rowOff>
    </xdr:from>
    <xdr:to>
      <xdr:col>4</xdr:col>
      <xdr:colOff>476249</xdr:colOff>
      <xdr:row>42</xdr:row>
      <xdr:rowOff>76200</xdr:rowOff>
    </xdr:to>
    <xdr:graphicFrame macro="">
      <xdr:nvGraphicFramePr>
        <xdr:cNvPr id="7" name="Grafikon 6" descr="Stupčasti grafikon s prikazom planiranog i stvarnog trošk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733424</xdr:colOff>
      <xdr:row>12</xdr:row>
      <xdr:rowOff>180974</xdr:rowOff>
    </xdr:from>
    <xdr:to>
      <xdr:col>9</xdr:col>
      <xdr:colOff>28574</xdr:colOff>
      <xdr:row>42</xdr:row>
      <xdr:rowOff>76200</xdr:rowOff>
    </xdr:to>
    <xdr:graphicFrame macro="">
      <xdr:nvGraphicFramePr>
        <xdr:cNvPr id="8" name="Grafikon 7" descr="Stupčasti grafikon s prikazom planiranog i stvarnog utroška vremen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Pravokutnik 1" descr="INFORMACIJE:&#10;&#10;Da biste dodali redak, odaberite najdonju ćeliju u tijelu tablice (ne redak zbroja) pa pritisnite tabulator ili desnom tipkom miša kliknite u tablici ondje gdje želite umetnuti redak te odaberite Umetanje | Reci tablice iznad/ispod.&#10;&#10;Obavezno izbrišite sve neiskorištene retke jer bi se inače, s obzirom na to da se u zaokretnoj tablici UKUPNI ZBROJEVI ZA PROJEKT koriste sve ćelije tablice, dobili pogrešni rezultati.&#10;&#10;Da biste izbrisali taj savjet s informacijama, odaberite bilo koji rub, pa pritisnite tipku Delete.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hr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r" sz="1100">
              <a:solidFill>
                <a:schemeClr val="tx1">
                  <a:lumMod val="65000"/>
                  <a:lumOff val="35000"/>
                </a:schemeClr>
              </a:solidFill>
            </a:rPr>
            <a:t>Da biste dodali redak, odaberite</a:t>
          </a:r>
          <a:r>
            <a:rPr lang="hr" sz="1100" baseline="0">
              <a:solidFill>
                <a:schemeClr val="tx1">
                  <a:lumMod val="65000"/>
                  <a:lumOff val="35000"/>
                </a:schemeClr>
              </a:solidFill>
            </a:rPr>
            <a:t> najdonju ćeliju u tijelu tablice (ne redak zbroja) pa pritisnite tabulator ili desnom tipkom miša kliknite u tablici ondje gdje želite umetnuti redak te odaberite Umetanje | Reci tablice iznad/ispod.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r" sz="1100" baseline="0">
              <a:solidFill>
                <a:schemeClr val="tx1">
                  <a:lumMod val="65000"/>
                  <a:lumOff val="35000"/>
                </a:schemeClr>
              </a:solidFill>
            </a:rPr>
            <a:t>Obavezno izbrišite sve neiskorištene retke jer bi se inače, s obzirom na to da se u zaokretnoj tablici UKUPNI ZBROJEVI ZA PROJEKT koriste sve ćelije tablice, dobili pogrešni rezultati.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r" sz="1100" baseline="0">
              <a:solidFill>
                <a:schemeClr val="tx1">
                  <a:lumMod val="65000"/>
                  <a:lumOff val="35000"/>
                </a:schemeClr>
              </a:solidFill>
            </a:rPr>
            <a:t>Da biste izbrisali taj savjet s informacijama, odaberite bilo koji rub, pa pritisnite tipku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16</xdr:row>
      <xdr:rowOff>90805</xdr:rowOff>
    </xdr:to>
    <xdr:sp macro="" textlink="">
      <xdr:nvSpPr>
        <xdr:cNvPr id="2" name="Pravokutnik 1" descr="INFORMACIJE:&#10;&#10;Ta se zaokretna tablica neće automatski osvježavati.  Da biste je osvježili, odaberite je (odaberite bilo koju ćeliju u zaokretnoj tablici) pa na kartici vrpce ALATI ZAOKRETNE TABLICE | ANALIZA pritisnite Osvježi.  Ili desnom tipkom miša kliknite bilo koju ćeliju u zaokretnoj tablici i odaberite Osvježi.&#10;&#10;Da biste izbrisali taj savjet s informacijama, odaberite bilo koji rub, pa pritisnite tipku Delete.&#10;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hr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r" sz="1100">
              <a:solidFill>
                <a:schemeClr val="tx1">
                  <a:lumMod val="65000"/>
                  <a:lumOff val="35000"/>
                </a:schemeClr>
              </a:solidFill>
            </a:rPr>
            <a:t>Ta se zaokretna tablica neće automatski osvježavati.  Da biste je osvježili, odaberite</a:t>
          </a:r>
          <a:r>
            <a:rPr lang="hr" sz="1100" baseline="0">
              <a:solidFill>
                <a:schemeClr val="tx1">
                  <a:lumMod val="65000"/>
                  <a:lumOff val="35000"/>
                </a:schemeClr>
              </a:solidFill>
            </a:rPr>
            <a:t> je (odaberite bilo koju ćeliju u zaokretnoj tablici) pa na kartici vrpce ALATI ZAOKRETNE TABLICE | ANALIZA pritisnite Osvježi.  Ili desnom tipkom miša kliknite bilo koju ćeliju u zaokretnoj tablici i odaberite Osvježi.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hr" sz="1100" baseline="0">
              <a:solidFill>
                <a:schemeClr val="tx1">
                  <a:lumMod val="65000"/>
                  <a:lumOff val="35000"/>
                </a:schemeClr>
              </a:solidFill>
            </a:rPr>
            <a:t>Da biste izbrisali taj savjet s informacijama, odaberite bilo koji rub, pa pritisnite tipku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72.684620370368" createdVersion="5" refreshedVersion="7" minRefreshableVersion="3" recordCount="5" xr:uid="{00000000-000A-0000-FFFF-FFFF00000000}">
  <cacheSource type="worksheet">
    <worksheetSource name="PojedinostiProjekta"/>
  </cacheSource>
  <cacheFields count="22">
    <cacheField name="NAZIV PROJEKTA" numFmtId="0">
      <sharedItems count="5">
        <s v="Projekt 1"/>
        <s v="Projekt 2"/>
        <s v="Projekt 3"/>
        <s v="Projekt 4"/>
        <s v="Projekt 5"/>
      </sharedItems>
    </cacheField>
    <cacheField name="VRSTA PROJEKTA" numFmtId="0">
      <sharedItems/>
    </cacheField>
    <cacheField name="PROCIJENJENI POČETAK" numFmtId="14">
      <sharedItems containsSemiMixedTypes="0" containsNonDate="0" containsDate="1" containsString="0" minDate="2022-06-09T00:00:00" maxDate="2026-08-12T00:00:00"/>
    </cacheField>
    <cacheField name="PROCIJENJENI ZAVRŠETAK" numFmtId="14">
      <sharedItems containsSemiMixedTypes="0" containsNonDate="0" containsDate="1" containsString="0" minDate="2022-08-07T00:00:00" maxDate="2026-08-22T00:00:00"/>
    </cacheField>
    <cacheField name="STVARNI POČETAK" numFmtId="14">
      <sharedItems containsSemiMixedTypes="0" containsNonDate="0" containsDate="1" containsString="0" minDate="2022-06-29T00:00:00" maxDate="2026-09-15T00:00:00"/>
    </cacheField>
    <cacheField name="STVARNI ZAVRŠETAK" numFmtId="14">
      <sharedItems containsSemiMixedTypes="0" containsNonDate="0" containsDate="1" containsString="0" minDate="2022-09-03T00:00:00" maxDate="2026-09-26T00:00:00"/>
    </cacheField>
    <cacheField name="PROCIJENJENI RAD" numFmtId="0">
      <sharedItems containsSemiMixedTypes="0" containsString="0" containsNumber="1" containsInteger="1" minValue="150" maxValue="500"/>
    </cacheField>
    <cacheField name="STVARNI RAD" numFmtId="0">
      <sharedItems containsSemiMixedTypes="0" containsString="0" containsNumber="1" containsInteger="1" minValue="145" maxValue="500"/>
    </cacheField>
    <cacheField name="PROCIJENJENO TRAJANJE" numFmtId="0">
      <sharedItems containsSemiMixedTypes="0" containsString="0" containsNumber="1" containsInteger="1" minValue="10" maxValue="67"/>
    </cacheField>
    <cacheField name="STVARNO TRAJANJE" numFmtId="0">
      <sharedItems containsSemiMixedTypes="0" containsString="0" containsNumber="1" containsInteger="1" minValue="11" maxValue="400"/>
    </cacheField>
    <cacheField name="VODITELJ KLIJENTA" numFmtId="166">
      <sharedItems containsSemiMixedTypes="0" containsString="0" containsNumber="1" containsInteger="1" minValue="5400" maxValue="18000"/>
    </cacheField>
    <cacheField name="VODITELJ PROJEKTA" numFmtId="166">
      <sharedItems containsSemiMixedTypes="0" containsString="0" containsNumber="1" containsInteger="1" minValue="2400" maxValue="24000"/>
    </cacheField>
    <cacheField name="VODITELJ STRATEGIJE" numFmtId="166">
      <sharedItems containsSemiMixedTypes="0" containsString="0" containsNumber="1" containsInteger="1" minValue="0" maxValue="18000"/>
    </cacheField>
    <cacheField name="STRUČNJAK ZA DIZAJN" numFmtId="166">
      <sharedItems containsSemiMixedTypes="0" containsString="0" containsNumber="1" containsInteger="1" minValue="0" maxValue="25000"/>
    </cacheField>
    <cacheField name="OSOBLJE DOGAĐAJA" numFmtId="166">
      <sharedItems containsSemiMixedTypes="0" containsString="0" containsNumber="1" containsInteger="1" minValue="0" maxValue="12000"/>
    </cacheField>
    <cacheField name="ADMINISTRATORI" numFmtId="166">
      <sharedItems containsSemiMixedTypes="0" containsString="0" containsNumber="1" containsInteger="1" minValue="900" maxValue="3000"/>
    </cacheField>
    <cacheField name="VODITELJ KLIJENTA " numFmtId="166">
      <sharedItems containsSemiMixedTypes="0" containsString="0" containsNumber="1" containsInteger="1" minValue="5220" maxValue="18000"/>
    </cacheField>
    <cacheField name="VODITELJ PROJEKTA " numFmtId="166">
      <sharedItems containsSemiMixedTypes="0" containsString="0" containsNumber="1" containsInteger="1" minValue="2640" maxValue="23400"/>
    </cacheField>
    <cacheField name="VODITELJ STRATEGIJE " numFmtId="166">
      <sharedItems containsSemiMixedTypes="0" containsString="0" containsNumber="1" containsInteger="1" minValue="0" maxValue="19800"/>
    </cacheField>
    <cacheField name="STRUČNJAK ZA DIZAJN " numFmtId="166">
      <sharedItems containsSemiMixedTypes="0" containsString="0" containsNumber="1" containsInteger="1" minValue="0" maxValue="25000"/>
    </cacheField>
    <cacheField name="OSOBLJE DOGAĐAJA " numFmtId="166">
      <sharedItems containsSemiMixedTypes="0" containsString="0" containsNumber="1" containsInteger="1" minValue="0" maxValue="12240"/>
    </cacheField>
    <cacheField name="ADMINISTRATORI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Razvoj strategije događaja"/>
    <d v="2022-06-09T00:00:00"/>
    <d v="2022-08-07T00:00:00"/>
    <d v="2022-06-29T00:00:00"/>
    <d v="2022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Planiranje događaja"/>
    <d v="2023-06-25T00:00:00"/>
    <d v="2023-07-27T00:00:00"/>
    <d v="2022-07-15T00:00:00"/>
    <d v="2023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Dizajn događaja"/>
    <d v="2024-07-12T00:00:00"/>
    <d v="2024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istika događaja"/>
    <d v="2025-07-30T00:00:00"/>
    <d v="2025-09-28T00:00:00"/>
    <d v="2025-09-14T00:00:00"/>
    <d v="2025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Osoblje za događaj"/>
    <d v="2026-08-11T00:00:00"/>
    <d v="2026-08-21T00:00:00"/>
    <d v="2026-09-14T00:00:00"/>
    <d v="2026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Ukupno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PREDVIĐENI VODITELJ KLIJENTA" fld="10" baseField="0" baseItem="3" numFmtId="167"/>
    <dataField name="PREDVIĐENI VODITELJ PROJEKTA" fld="11" baseField="0" baseItem="0" numFmtId="167"/>
    <dataField name="PREDVIĐENI VODITELJ STRATEGIJE" fld="12" baseField="0" baseItem="0" numFmtId="167"/>
    <dataField name="PREDVIĐENI STRUČNJAK ZA DIZAJN" fld="13" baseField="0" baseItem="0" numFmtId="167"/>
    <dataField name="PREDVIĐENO OSOBLJE ZA DOGAĐAJ" fld="14" baseField="0" baseItem="0" numFmtId="167"/>
    <dataField name="PREDVIĐENO ADMINISTRATIVNO OSOBLJE" fld="15" baseField="0" baseItem="0" numFmtId="167"/>
    <dataField name="STVARNI VODITELJ KLIJENTA" fld="16" baseField="0" baseItem="0" numFmtId="167"/>
    <dataField name="STVARNI VODITELJ PROJEKTA" fld="17" baseField="0" baseItem="0" numFmtId="167"/>
    <dataField name="STVARNI VODITELJ STRATEGIJE" fld="18" baseField="0" baseItem="0" numFmtId="167"/>
    <dataField name="STVARNI STRUČNJAK ZA DIZAJN" fld="19" baseField="0" baseItem="0" numFmtId="167"/>
    <dataField name="STVARNO OSOBLJE ZA DOGAĐAJ" fld="20" baseField="0" baseItem="0" numFmtId="167"/>
    <dataField name="STVARNO ADMINISTRATIVNO OSOBLJE" fld="21" baseField="0" baseItem="0" numFmtId="167"/>
  </dataFields>
  <formats count="35">
    <format dxfId="441">
      <pivotArea grandRow="1" outline="0" collapsedLevelsAreSubtotals="1" fieldPosition="0"/>
    </format>
    <format dxfId="440">
      <pivotArea dataOnly="0" labelOnly="1" grandRow="1" outline="0" fieldPosition="0"/>
    </format>
    <format dxfId="439">
      <pivotArea dataOnly="0" labelOnly="1" grandRow="1" outline="0" fieldPosition="0"/>
    </format>
    <format dxfId="438">
      <pivotArea type="all" dataOnly="0" outline="0" fieldPosition="0"/>
    </format>
    <format dxfId="437">
      <pivotArea outline="0" collapsedLevelsAreSubtotals="1" fieldPosition="0"/>
    </format>
    <format dxfId="436">
      <pivotArea dataOnly="0" labelOnly="1" grandRow="1" outline="0" fieldPosition="0"/>
    </format>
    <format dxfId="435">
      <pivotArea grandRow="1" outline="0" collapsedLevelsAreSubtotals="1" fieldPosition="0"/>
    </format>
    <format dxfId="434">
      <pivotArea dataOnly="0" labelOnly="1" grandRow="1" outline="0" fieldPosition="0"/>
    </format>
    <format dxfId="433">
      <pivotArea grandRow="1" outline="0" collapsedLevelsAreSubtotals="1" fieldPosition="0"/>
    </format>
    <format dxfId="432">
      <pivotArea dataOnly="0" labelOnly="1" grandRow="1" outline="0" fieldPosition="0"/>
    </format>
    <format dxfId="431">
      <pivotArea grandRow="1" outline="0" collapsedLevelsAreSubtotals="1" fieldPosition="0"/>
    </format>
    <format dxfId="430">
      <pivotArea dataOnly="0" labelOnly="1" grandRow="1" outline="0" fieldPosition="0"/>
    </format>
    <format dxfId="429">
      <pivotArea grandRow="1" outline="0" collapsedLevelsAreSubtotals="1" fieldPosition="0"/>
    </format>
    <format dxfId="428">
      <pivotArea dataOnly="0" labelOnly="1" grandRow="1" outline="0" fieldPosition="0"/>
    </format>
    <format dxfId="427">
      <pivotArea grandRow="1" outline="0" collapsedLevelsAreSubtotals="1" fieldPosition="0"/>
    </format>
    <format dxfId="426">
      <pivotArea dataOnly="0" labelOnly="1" grandRow="1" outline="0" fieldPosition="0"/>
    </format>
    <format dxfId="425">
      <pivotArea grandRow="1" outline="0" collapsedLevelsAreSubtotals="1" fieldPosition="0"/>
    </format>
    <format dxfId="424">
      <pivotArea dataOnly="0" labelOnly="1" grandRow="1" outline="0" fieldPosition="0"/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field="0" type="button" dataOnly="0" labelOnly="1" outline="0" axis="axisRow" fieldPosition="0"/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outline="0" collapsedLevelsAreSubtotals="1" fieldPosition="0"/>
    </format>
    <format dxfId="418">
      <pivotArea outline="0" fieldPosition="0">
        <references count="1">
          <reference field="4294967294" count="1">
            <x v="5"/>
          </reference>
        </references>
      </pivotArea>
    </format>
    <format dxfId="417">
      <pivotArea outline="0" fieldPosition="0">
        <references count="1">
          <reference field="4294967294" count="1">
            <x v="0"/>
          </reference>
        </references>
      </pivotArea>
    </format>
    <format dxfId="366">
      <pivotArea outline="0" fieldPosition="0">
        <references count="1">
          <reference field="4294967294" count="1">
            <x v="7"/>
          </reference>
        </references>
      </pivotArea>
    </format>
    <format dxfId="313">
      <pivotArea outline="0" fieldPosition="0">
        <references count="1">
          <reference field="4294967294" count="1">
            <x v="1"/>
          </reference>
        </references>
      </pivotArea>
    </format>
    <format dxfId="285">
      <pivotArea outline="0" fieldPosition="0">
        <references count="1">
          <reference field="4294967294" count="1">
            <x v="2"/>
          </reference>
        </references>
      </pivotArea>
    </format>
    <format dxfId="256">
      <pivotArea outline="0" fieldPosition="0">
        <references count="1">
          <reference field="4294967294" count="1">
            <x v="3"/>
          </reference>
        </references>
      </pivotArea>
    </format>
    <format dxfId="226">
      <pivotArea outline="0" fieldPosition="0">
        <references count="1">
          <reference field="4294967294" count="1">
            <x v="4"/>
          </reference>
        </references>
      </pivotArea>
    </format>
    <format dxfId="165">
      <pivotArea outline="0" fieldPosition="0">
        <references count="1">
          <reference field="4294967294" count="1">
            <x v="6"/>
          </reference>
        </references>
      </pivotArea>
    </format>
    <format dxfId="102">
      <pivotArea outline="0" fieldPosition="0">
        <references count="1">
          <reference field="4294967294" count="1">
            <x v="8"/>
          </reference>
        </references>
      </pivotArea>
    </format>
    <format dxfId="69">
      <pivotArea outline="0" fieldPosition="0">
        <references count="1">
          <reference field="4294967294" count="1">
            <x v="9"/>
          </reference>
        </references>
      </pivotArea>
    </format>
    <format dxfId="35">
      <pivotArea outline="0" fieldPosition="0">
        <references count="1">
          <reference field="4294967294" count="1">
            <x v="10"/>
          </reference>
        </references>
      </pivotArea>
    </format>
    <format dxfId="0">
      <pivotArea outline="0" fieldPosition="0">
        <references count="1">
          <reference field="4294967294" count="1">
            <x v="11"/>
          </reference>
        </references>
      </pivotArea>
    </format>
  </formats>
  <pivotTableStyleInfo name="Praćenje_projekat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U ovoj se zaokretnoj tablici navode nazivi projekata i izračunate vrijednosti za sve stavke s radnog lista PARAMETRI PROJEKTA, izračunati množenjem sati trajanja s lista DETALJI O PROJEKT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i" displayName="Parametri" ref="B5:I11" headerRowDxfId="506" dataDxfId="505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VRSTA PROJEKTA" totalsRowLabel="Zbroj" dataDxfId="504" totalsRowDxfId="503"/>
    <tableColumn id="2" xr3:uid="{00000000-0010-0000-0000-000002000000}" name="VODITELJ KLIJENTA" dataDxfId="502" totalsRowDxfId="501"/>
    <tableColumn id="3" xr3:uid="{00000000-0010-0000-0000-000003000000}" name="VODITELJ PROJEKTA" dataDxfId="500" totalsRowDxfId="499"/>
    <tableColumn id="4" xr3:uid="{00000000-0010-0000-0000-000004000000}" name="VODITELJ STRATEGIJE" dataDxfId="498" totalsRowDxfId="497"/>
    <tableColumn id="5" xr3:uid="{00000000-0010-0000-0000-000005000000}" name="STRUČNJAK ZA DIZAJN" dataDxfId="496" totalsRowDxfId="495"/>
    <tableColumn id="6" xr3:uid="{00000000-0010-0000-0000-000006000000}" name="OSOBLJE DOGAĐAJA" dataDxfId="494" totalsRowDxfId="493"/>
    <tableColumn id="7" xr3:uid="{00000000-0010-0000-0000-000007000000}" name="ADMINISTRATORI" dataDxfId="492" totalsRowDxfId="491"/>
    <tableColumn id="8" xr3:uid="{00000000-0010-0000-0000-000008000000}" name="Sveukupno" totalsRowFunction="sum" dataDxfId="490" totalsRowDxfId="489">
      <calculatedColumnFormula>SUM(Parametri[[#This Row],[VODITELJ KLIJENTA]:[ADMINISTRATORI]])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Unesite vrstu projekta, postotke za voditelja poslovnog odnosa, voditelja projekta, voditelja strategije, stručnjaka za dizajn, osoblje događaja i administrativno osoblje. Ukupni iznos izračunava se automat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jedinostiProjekta" displayName="PojedinostiProjekta" ref="B4:W10" totalsRowCount="1" headerRowDxfId="488" dataDxfId="487" totalsRowDxfId="486">
  <autoFilter ref="B4:W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22">
    <tableColumn id="1" xr3:uid="{00000000-0010-0000-0100-000001000000}" name="NAZIV PROJEKTA" totalsRowLabel="ZBROJ" dataDxfId="485" totalsRowDxfId="484"/>
    <tableColumn id="2" xr3:uid="{00000000-0010-0000-0100-000002000000}" name="VRSTA PROJEKTA" dataDxfId="483" totalsRowDxfId="482"/>
    <tableColumn id="3" xr3:uid="{00000000-0010-0000-0100-000003000000}" name="PROCIJENJENI POČETAK" dataDxfId="481" totalsRowDxfId="480"/>
    <tableColumn id="4" xr3:uid="{00000000-0010-0000-0100-000004000000}" name="PROCIJENJENI ZAVRŠETAK" dataDxfId="479" totalsRowDxfId="478"/>
    <tableColumn id="7" xr3:uid="{00000000-0010-0000-0100-000007000000}" name="STVARNI POČETAK" dataDxfId="477" totalsRowDxfId="476"/>
    <tableColumn id="8" xr3:uid="{00000000-0010-0000-0100-000008000000}" name="STVARNI ZAVRŠETAK" dataDxfId="475" totalsRowDxfId="474"/>
    <tableColumn id="5" xr3:uid="{00000000-0010-0000-0100-000005000000}" name="PROCIJENJENI RAD" totalsRowFunction="sum" dataDxfId="473" totalsRowDxfId="472"/>
    <tableColumn id="9" xr3:uid="{00000000-0010-0000-0100-000009000000}" name="STVARNI RAD" totalsRowFunction="sum" dataDxfId="471" totalsRowDxfId="470"/>
    <tableColumn id="6" xr3:uid="{00000000-0010-0000-0100-000006000000}" name="PROCIJENJENO TRAJANJE" totalsRowFunction="sum" dataDxfId="469" totalsRowDxfId="468">
      <calculatedColumnFormula>DAYS360(PojedinostiProjekta[[#This Row],[PROCIJENJENI POČETAK]],PojedinostiProjekta[[#This Row],[PROCIJENJENI ZAVRŠETAK]],FALSE)</calculatedColumnFormula>
    </tableColumn>
    <tableColumn id="10" xr3:uid="{00000000-0010-0000-0100-00000A000000}" name="STVARNO TRAJANJE" totalsRowFunction="sum" dataDxfId="467" totalsRowDxfId="466">
      <calculatedColumnFormula>DAYS360(PojedinostiProjekta[[#This Row],[STVARNI POČETAK]],PojedinostiProjekta[[#This Row],[STVARNI ZAVRŠETAK]],FALSE)</calculatedColumnFormula>
    </tableColumn>
    <tableColumn id="11" xr3:uid="{00000000-0010-0000-0100-00000B000000}" name="VODITELJ KLIJENTA" dataDxfId="465" totalsRowDxfId="464">
      <calculatedColumnFormula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calculatedColumnFormula>
    </tableColumn>
    <tableColumn id="12" xr3:uid="{00000000-0010-0000-0100-00000C000000}" name="VODITELJ PROJEKTA" dataDxfId="463" totalsRowDxfId="462">
      <calculatedColumnFormula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calculatedColumnFormula>
    </tableColumn>
    <tableColumn id="13" xr3:uid="{00000000-0010-0000-0100-00000D000000}" name="VODITELJ STRATEGIJE" dataDxfId="461" totalsRowDxfId="460">
      <calculatedColumnFormula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calculatedColumnFormula>
    </tableColumn>
    <tableColumn id="14" xr3:uid="{00000000-0010-0000-0100-00000E000000}" name="STRUČNJAK ZA DIZAJN" dataDxfId="459" totalsRowDxfId="458">
      <calculatedColumnFormula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calculatedColumnFormula>
    </tableColumn>
    <tableColumn id="15" xr3:uid="{00000000-0010-0000-0100-00000F000000}" name="OSOBLJE DOGAĐAJA" dataDxfId="457" totalsRowDxfId="456">
      <calculatedColumnFormula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calculatedColumnFormula>
    </tableColumn>
    <tableColumn id="16" xr3:uid="{00000000-0010-0000-0100-000010000000}" name="ADMINISTRATORI" dataDxfId="455" totalsRowDxfId="454">
      <calculatedColumnFormula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calculatedColumnFormula>
    </tableColumn>
    <tableColumn id="17" xr3:uid="{00000000-0010-0000-0100-000011000000}" name="VODITELJ KLIJENTA " dataDxfId="453" totalsRowDxfId="452">
      <calculatedColumnFormula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calculatedColumnFormula>
    </tableColumn>
    <tableColumn id="18" xr3:uid="{00000000-0010-0000-0100-000012000000}" name="VODITELJ PROJEKTA " dataDxfId="451" totalsRowDxfId="450">
      <calculatedColumnFormula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calculatedColumnFormula>
    </tableColumn>
    <tableColumn id="19" xr3:uid="{00000000-0010-0000-0100-000013000000}" name="VODITELJ STRATEGIJE " dataDxfId="449" totalsRowDxfId="448">
      <calculatedColumnFormula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calculatedColumnFormula>
    </tableColumn>
    <tableColumn id="20" xr3:uid="{00000000-0010-0000-0100-000014000000}" name="STRUČNJAK ZA DIZAJN " dataDxfId="447" totalsRowDxfId="446">
      <calculatedColumnFormula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calculatedColumnFormula>
    </tableColumn>
    <tableColumn id="21" xr3:uid="{00000000-0010-0000-0100-000015000000}" name="OSOBLJE DOGAĐAJA " dataDxfId="445" totalsRowDxfId="444">
      <calculatedColumnFormula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calculatedColumnFormula>
    </tableColumn>
    <tableColumn id="22" xr3:uid="{00000000-0010-0000-0100-000016000000}" name="ADMINISTRATORI " dataDxfId="443" totalsRowDxfId="442">
      <calculatedColumnFormula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calculatedColumnFormula>
    </tableColumn>
  </tableColumns>
  <tableStyleInfo name="TableStyleLight17" showFirstColumn="0" showLastColumn="0" showRowStripes="1" showColumnStripes="0"/>
  <extLst>
    <ext xmlns:x14="http://schemas.microsoft.com/office/spreadsheetml/2009/9/main" uri="{504A1905-F514-4f6f-8877-14C23A59335A}">
      <x14:table altTextSummary="Unesite naziv projekta, procijenjeni datum početka i završetka, stvarni datum početka i završetka, procijenjen i stvaran posao te odaberite vrstu projekta. Procijenjeno i Stvarno trajanje izračunava se automatski"/>
    </ext>
  </extLst>
</table>
</file>

<file path=xl/theme/theme1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33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5" t="s">
        <v>0</v>
      </c>
    </row>
    <row r="2" spans="2:2" ht="33.75" customHeight="1" x14ac:dyDescent="0.2">
      <c r="B2" s="17" t="s">
        <v>1</v>
      </c>
    </row>
    <row r="3" spans="2:2" ht="54" customHeight="1" x14ac:dyDescent="0.2">
      <c r="B3" s="17" t="s">
        <v>2</v>
      </c>
    </row>
    <row r="4" spans="2:2" ht="30" customHeight="1" x14ac:dyDescent="0.2">
      <c r="B4" s="17" t="s">
        <v>3</v>
      </c>
    </row>
    <row r="5" spans="2:2" ht="40.5" customHeight="1" x14ac:dyDescent="0.2">
      <c r="B5" s="19" t="s">
        <v>4</v>
      </c>
    </row>
    <row r="6" spans="2:2" ht="54" customHeight="1" x14ac:dyDescent="0.2">
      <c r="B6" s="18" t="s">
        <v>5</v>
      </c>
    </row>
    <row r="7" spans="2:2" ht="35.25" customHeight="1" x14ac:dyDescent="0.2">
      <c r="B7" s="18" t="s">
        <v>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9.28515625" style="5" customWidth="1"/>
    <col min="3" max="3" width="21.42578125" style="5" bestFit="1" customWidth="1"/>
    <col min="4" max="4" width="20.85546875" style="5" bestFit="1" customWidth="1"/>
    <col min="5" max="5" width="22.42578125" style="5" bestFit="1" customWidth="1"/>
    <col min="6" max="6" width="21" style="5" bestFit="1" customWidth="1"/>
    <col min="7" max="7" width="20.140625" style="5" bestFit="1" customWidth="1"/>
    <col min="8" max="8" width="18.140625" style="5" bestFit="1" customWidth="1"/>
    <col min="9" max="9" width="11" style="5" customWidth="1"/>
    <col min="10" max="10" width="2.7109375" style="5" customWidth="1"/>
    <col min="11" max="16384" width="9.140625" style="5"/>
  </cols>
  <sheetData>
    <row r="1" spans="2:9" ht="35.450000000000003" customHeight="1" x14ac:dyDescent="0.35">
      <c r="B1" s="2" t="s">
        <v>7</v>
      </c>
      <c r="C1" s="2"/>
      <c r="D1" s="2"/>
      <c r="E1" s="2"/>
      <c r="F1" s="2"/>
      <c r="G1" s="2"/>
      <c r="H1" s="2"/>
      <c r="I1" s="2"/>
    </row>
    <row r="2" spans="2:9" ht="19.5" x14ac:dyDescent="0.25">
      <c r="B2" s="3" t="s">
        <v>8</v>
      </c>
      <c r="C2" s="3"/>
      <c r="D2" s="3"/>
      <c r="E2" s="3"/>
      <c r="F2" s="3"/>
      <c r="G2" s="3"/>
      <c r="H2" s="3"/>
      <c r="I2" s="3"/>
    </row>
    <row r="3" spans="2:9" ht="15" x14ac:dyDescent="0.2">
      <c r="B3" s="4" t="str">
        <f>B1&amp;" Povjerljivo"</f>
        <v>Naziv tvrtke Povjerljivo</v>
      </c>
      <c r="C3" s="4"/>
      <c r="D3" s="4"/>
      <c r="E3" s="4"/>
      <c r="F3" s="4"/>
      <c r="G3" s="4"/>
      <c r="H3" s="4"/>
      <c r="I3" s="4"/>
    </row>
    <row r="4" spans="2:9" ht="28.5" customHeight="1" x14ac:dyDescent="0.2">
      <c r="B4" s="8" t="s">
        <v>9</v>
      </c>
    </row>
    <row r="5" spans="2:9" x14ac:dyDescent="0.2">
      <c r="B5" s="9" t="s">
        <v>10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27</v>
      </c>
      <c r="H5" s="9" t="s">
        <v>28</v>
      </c>
      <c r="I5" s="9" t="s">
        <v>29</v>
      </c>
    </row>
    <row r="6" spans="2:9" x14ac:dyDescent="0.2">
      <c r="B6" s="5" t="s">
        <v>11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SUM(Parametri[[#This Row],[VODITELJ KLIJENTA]:[ADMINISTRATORI]])</f>
        <v>1</v>
      </c>
    </row>
    <row r="7" spans="2:9" x14ac:dyDescent="0.2">
      <c r="B7" s="5" t="s">
        <v>12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SUM(Parametri[[#This Row],[VODITELJ KLIJENTA]:[ADMINISTRATORI]])</f>
        <v>0.99999999999999989</v>
      </c>
    </row>
    <row r="8" spans="2:9" x14ac:dyDescent="0.2">
      <c r="B8" s="5" t="s">
        <v>13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SUM(Parametri[[#This Row],[VODITELJ KLIJENTA]:[ADMINISTRATORI]])</f>
        <v>1</v>
      </c>
    </row>
    <row r="9" spans="2:9" x14ac:dyDescent="0.2">
      <c r="B9" s="5" t="s">
        <v>14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SUM(Parametri[[#This Row],[VODITELJ KLIJENTA]:[ADMINISTRATORI]])</f>
        <v>1</v>
      </c>
    </row>
    <row r="10" spans="2:9" x14ac:dyDescent="0.2">
      <c r="B10" s="5" t="s">
        <v>15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SUM(Parametri[[#This Row],[VODITELJ KLIJENTA]:[ADMINISTRATORI]])</f>
        <v>1</v>
      </c>
    </row>
    <row r="11" spans="2:9" x14ac:dyDescent="0.2">
      <c r="B11" s="5" t="s">
        <v>16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SUM(Parametri[[#This Row],[VODITELJ KLIJENTA]:[ADMINISTRATORI]])</f>
        <v>1</v>
      </c>
    </row>
    <row r="12" spans="2:9" x14ac:dyDescent="0.2">
      <c r="B12" s="5" t="s">
        <v>17</v>
      </c>
      <c r="C12" s="25">
        <v>180</v>
      </c>
      <c r="D12" s="25">
        <v>120</v>
      </c>
      <c r="E12" s="25">
        <v>150</v>
      </c>
      <c r="F12" s="25">
        <v>100</v>
      </c>
      <c r="G12" s="25">
        <v>80</v>
      </c>
      <c r="H12" s="25">
        <v>60</v>
      </c>
      <c r="I12" s="6"/>
    </row>
    <row r="14" spans="2:9" x14ac:dyDescent="0.2">
      <c r="F14" s="1" t="s">
        <v>26</v>
      </c>
    </row>
    <row r="15" spans="2:9" x14ac:dyDescent="0.2">
      <c r="B15" s="11"/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27</v>
      </c>
      <c r="H15" s="11" t="s">
        <v>28</v>
      </c>
    </row>
    <row r="16" spans="2:9" x14ac:dyDescent="0.2">
      <c r="B16" s="11" t="s">
        <v>18</v>
      </c>
      <c r="C16" s="26">
        <f>SUBTOTAL(109,PojedinostiProjekta[VODITELJ KLIJENTA])</f>
        <v>54000</v>
      </c>
      <c r="D16" s="26">
        <f>SUBTOTAL(109,PojedinostiProjekta[VODITELJ PROJEKTA])</f>
        <v>52200</v>
      </c>
      <c r="E16" s="26">
        <f>SUBTOTAL(109,PojedinostiProjekta[VODITELJ STRATEGIJE])</f>
        <v>24000</v>
      </c>
      <c r="F16" s="26">
        <f>SUBTOTAL(109,PojedinostiProjekta[STRUČNJAK ZA DIZAJN])</f>
        <v>29000</v>
      </c>
      <c r="G16" s="26">
        <f>SUBTOTAL(109,PojedinostiProjekta[OSOBLJE DOGAĐAJA])</f>
        <v>13200</v>
      </c>
      <c r="H16" s="26">
        <f>SUBTOTAL(109,PojedinostiProjekta[ADMINISTRATORI])</f>
        <v>9000</v>
      </c>
    </row>
    <row r="17" spans="2:9" x14ac:dyDescent="0.2">
      <c r="B17" s="11" t="s">
        <v>19</v>
      </c>
      <c r="C17" s="26">
        <f>SUBTOTAL(109,PojedinostiProjekta[[VODITELJ KLIJENTA ]])</f>
        <v>54360</v>
      </c>
      <c r="D17" s="26">
        <f>SUBTOTAL(109,PojedinostiProjekta[[VODITELJ PROJEKTA ]])</f>
        <v>51540</v>
      </c>
      <c r="E17" s="26">
        <f>SUBTOTAL(109,PojedinostiProjekta[[VODITELJ STRATEGIJE ]])</f>
        <v>25650</v>
      </c>
      <c r="F17" s="26">
        <f>SUBTOTAL(109,PojedinostiProjekta[[STRUČNJAK ZA DIZAJN ]])</f>
        <v>28900</v>
      </c>
      <c r="G17" s="26">
        <f>SUBTOTAL(109,PojedinostiProjekta[[OSOBLJE DOGAĐAJA ]])</f>
        <v>13400</v>
      </c>
      <c r="H17" s="26">
        <f>SUBTOTAL(109,PojedinostiProjekta[[ADMINISTRATORI ]])</f>
        <v>9060</v>
      </c>
    </row>
    <row r="18" spans="2:9" x14ac:dyDescent="0.2">
      <c r="B18" s="11" t="s">
        <v>20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21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/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dataValidations count="8">
    <dataValidation allowBlank="1" showInputMessage="1" showErrorMessage="1" prompt="Stvorite parametre projekta na ovom radnom listu. U ćeliju zdesna unesite naziv tvrtke. Korisne upute nalaze se u ćelijama u ovom stupcu. Strelica dolje za početak rada." sqref="A1" xr:uid="{91F26DDA-7CCA-4E02-A18E-3D1AFE714CB3}"/>
    <dataValidation allowBlank="1" showInputMessage="1" showErrorMessage="1" prompt="U ćeliji zdesna nalazi se naslov ovog radnog lista." sqref="A2" xr:uid="{2C5B12D8-C364-4164-B4D5-D63E1A2238C2}"/>
    <dataValidation allowBlank="1" showInputMessage="1" showErrorMessage="1" prompt="Poruka o povjerljivosti podataka nalazi se u ćeliji s desne strane." sqref="A3" xr:uid="{3F02BA0A-DD55-43ED-B1CD-B06A26A73841}"/>
    <dataValidation allowBlank="1" showInputMessage="1" showErrorMessage="1" prompt="U ćeliji zdesna nalazi se savjet." sqref="A4" xr:uid="{F3744A54-83FC-47C1-9C15-A50282A47AD8}"/>
    <dataValidation allowBlank="1" showInputMessage="1" showErrorMessage="1" prompt="Unesite pojedinosti u tablicu Parametri počevši s ćelijom s desne strane. Sljedeća je upute u ćeliji A12." sqref="A5" xr:uid="{1DFF8811-9B69-4644-B785-C216CE5DAA82}"/>
    <dataValidation allowBlank="1" showInputMessage="1" showErrorMessage="1" prompt="Unesite stopljene stope u ćelije zdesna, u ćelije od C12 do H12. Sljedeća uputa nalazi se u ćeliji A14." sqref="A12" xr:uid="{E6293BD8-FCA4-4626-9AA5-C91B25A408B8}"/>
    <dataValidation allowBlank="1" showInputMessage="1" showErrorMessage="1" prompt="U ovoj se ćeliji nalazi stupčasti grafikon s prikazom planiranog i stvarnog troška." sqref="A13" xr:uid="{1BCF02F6-B2B5-45D8-A29B-60CC81801125}"/>
    <dataValidation allowBlank="1" showInputMessage="1" showErrorMessage="1" prompt="Stupčasti grafikon u kojem se prikazuje usporedba planiranih i stvarnih troškova nalazi se u ćeliji s desne strane, a stupčasti grafikon u kojem se nalazi usporedba planiranih i stvarnih sati nalazi se u ćeliji F14." sqref="A14" xr:uid="{F38CF4BC-4477-466E-BE3D-3102DF1EE3E4}"/>
  </dataValidations>
  <printOptions horizontalCentered="1"/>
  <pageMargins left="0.4" right="0.4" top="0.4" bottom="0.4" header="0.3" footer="0.3"/>
  <pageSetup paperSize="9" orientation="landscape" horizontalDpi="4294967293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3.85546875" style="1" customWidth="1"/>
    <col min="4" max="11" width="13.7109375" style="1" customWidth="1"/>
    <col min="12" max="13" width="10" style="1" hidden="1" customWidth="1"/>
    <col min="14" max="14" width="10.28515625" style="1" hidden="1" customWidth="1"/>
    <col min="15" max="15" width="11.42578125" style="1" hidden="1" customWidth="1"/>
    <col min="16" max="16" width="7.42578125" style="1" hidden="1" customWidth="1"/>
    <col min="17" max="17" width="7.140625" style="1" hidden="1" customWidth="1"/>
    <col min="18" max="19" width="12.28515625" style="1" hidden="1" customWidth="1"/>
    <col min="20" max="20" width="12.5703125" style="1" hidden="1" customWidth="1"/>
    <col min="21" max="21" width="13.7109375" style="1" hidden="1" customWidth="1"/>
    <col min="22" max="22" width="14.5703125" style="1" hidden="1" customWidth="1"/>
    <col min="23" max="23" width="15.425781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B1" s="2" t="str">
        <f>'PARAMETRI PROJEKTA'!B1</f>
        <v>Naziv tvrtke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B2" s="3" t="s">
        <v>8</v>
      </c>
      <c r="C2" s="3"/>
      <c r="D2" s="3"/>
      <c r="E2" s="3"/>
      <c r="F2" s="3"/>
      <c r="G2" s="3"/>
      <c r="H2" s="3"/>
      <c r="I2" s="3"/>
      <c r="J2" s="3"/>
      <c r="K2" s="3"/>
    </row>
    <row r="3" spans="1:23" s="13" customFormat="1" ht="29.25" customHeight="1" x14ac:dyDescent="0.2">
      <c r="A3" s="16"/>
      <c r="B3" s="14" t="str">
        <f>'PARAMETRI PROJEKTA'!B3</f>
        <v>Naziv tvrtke Povjerljivo</v>
      </c>
      <c r="C3" s="14"/>
      <c r="D3" s="14"/>
      <c r="E3" s="14"/>
      <c r="F3" s="14"/>
      <c r="G3" s="14"/>
      <c r="H3" s="14"/>
      <c r="I3" s="14"/>
      <c r="J3" s="14"/>
      <c r="K3" s="14"/>
    </row>
    <row r="4" spans="1:23" ht="25.5" customHeight="1" x14ac:dyDescent="0.2">
      <c r="A4" s="20" t="s">
        <v>30</v>
      </c>
      <c r="B4" s="24" t="s">
        <v>31</v>
      </c>
      <c r="C4" s="24" t="s">
        <v>10</v>
      </c>
      <c r="D4" s="24" t="s">
        <v>37</v>
      </c>
      <c r="E4" s="24" t="s">
        <v>38</v>
      </c>
      <c r="F4" s="24" t="s">
        <v>39</v>
      </c>
      <c r="G4" s="24" t="s">
        <v>40</v>
      </c>
      <c r="H4" s="24" t="s">
        <v>41</v>
      </c>
      <c r="I4" s="24" t="s">
        <v>42</v>
      </c>
      <c r="J4" s="24" t="s">
        <v>43</v>
      </c>
      <c r="K4" s="24" t="s">
        <v>44</v>
      </c>
      <c r="L4" s="21" t="s">
        <v>22</v>
      </c>
      <c r="M4" s="21" t="s">
        <v>23</v>
      </c>
      <c r="N4" s="21" t="s">
        <v>24</v>
      </c>
      <c r="O4" s="21" t="s">
        <v>25</v>
      </c>
      <c r="P4" s="21" t="s">
        <v>27</v>
      </c>
      <c r="Q4" s="21" t="s">
        <v>28</v>
      </c>
      <c r="R4" s="22" t="s">
        <v>45</v>
      </c>
      <c r="S4" s="22" t="s">
        <v>46</v>
      </c>
      <c r="T4" s="22" t="s">
        <v>47</v>
      </c>
      <c r="U4" s="22" t="s">
        <v>48</v>
      </c>
      <c r="V4" s="22" t="s">
        <v>49</v>
      </c>
      <c r="W4" s="22" t="s">
        <v>50</v>
      </c>
    </row>
    <row r="5" spans="1:23" x14ac:dyDescent="0.2">
      <c r="B5" t="s">
        <v>32</v>
      </c>
      <c r="C5" t="s">
        <v>11</v>
      </c>
      <c r="D5" s="23">
        <f ca="1">DATE(YEAR(TODAY()),6,9)</f>
        <v>44721</v>
      </c>
      <c r="E5" s="23">
        <f ca="1" xml:space="preserve"> DATE(YEAR(TODAY()),8,7)</f>
        <v>44780</v>
      </c>
      <c r="F5" s="23">
        <f ca="1">DATE(YEAR(TODAY()),6,29)</f>
        <v>44741</v>
      </c>
      <c r="G5" s="23">
        <f ca="1">DATE(YEAR(TODAY()),9,3)</f>
        <v>44807</v>
      </c>
      <c r="H5">
        <v>200</v>
      </c>
      <c r="I5">
        <v>220</v>
      </c>
      <c r="J5">
        <f ca="1">DAYS360(PojedinostiProjekta[[#This Row],[PROCIJENJENI POČETAK]],PojedinostiProjekta[[#This Row],[PROCIJENJENI ZAVRŠETAK]],FALSE)</f>
        <v>58</v>
      </c>
      <c r="K5">
        <f ca="1">DAYS360(PojedinostiProjekta[[#This Row],[STVARNI POČETAK]],PojedinostiProjekta[[#This Row],[STVARNI ZAVRŠETAK]],FALSE)</f>
        <v>64</v>
      </c>
      <c r="L5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f>
        <v>7200</v>
      </c>
      <c r="M5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f>
        <v>2400</v>
      </c>
      <c r="N5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f>
        <v>18000</v>
      </c>
      <c r="O5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f>
        <v>0</v>
      </c>
      <c r="P5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f>
        <v>0</v>
      </c>
      <c r="Q5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f>
        <v>1200</v>
      </c>
      <c r="R5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f>
        <v>7920</v>
      </c>
      <c r="S5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f>
        <v>2640</v>
      </c>
      <c r="T5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f>
        <v>19800</v>
      </c>
      <c r="U5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f>
        <v>0</v>
      </c>
      <c r="V5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f>
        <v>0</v>
      </c>
      <c r="W5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f>
        <v>1320</v>
      </c>
    </row>
    <row r="6" spans="1:23" x14ac:dyDescent="0.2">
      <c r="B6" t="s">
        <v>33</v>
      </c>
      <c r="C6" t="s">
        <v>12</v>
      </c>
      <c r="D6" s="23">
        <f ca="1">DATE(YEAR(TODAY())+1,6,25)</f>
        <v>45102</v>
      </c>
      <c r="E6" s="23">
        <f ca="1">DATE(YEAR(TODAY())+1,7,27)</f>
        <v>45134</v>
      </c>
      <c r="F6" s="23">
        <f ca="1">DATE(YEAR(TODAY()),7,15)</f>
        <v>44757</v>
      </c>
      <c r="G6" s="23">
        <f ca="1">DATE(YEAR(TODAY())+1,8,25)</f>
        <v>45163</v>
      </c>
      <c r="H6">
        <v>400</v>
      </c>
      <c r="I6">
        <v>390</v>
      </c>
      <c r="J6">
        <f ca="1">DAYS360(PojedinostiProjekta[[#This Row],[PROCIJENJENI POČETAK]],PojedinostiProjekta[[#This Row],[PROCIJENJENI ZAVRŠETAK]],FALSE)</f>
        <v>32</v>
      </c>
      <c r="K6">
        <f ca="1">DAYS360(PojedinostiProjekta[[#This Row],[STVARNI POČETAK]],PojedinostiProjekta[[#This Row],[STVARNI ZAVRŠETAK]],FALSE)</f>
        <v>400</v>
      </c>
      <c r="L6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f>
        <v>14400</v>
      </c>
      <c r="M6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f>
        <v>24000</v>
      </c>
      <c r="N6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f>
        <v>6000</v>
      </c>
      <c r="O6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f>
        <v>4000</v>
      </c>
      <c r="P6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f>
        <v>0</v>
      </c>
      <c r="Q6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f>
        <v>2400</v>
      </c>
      <c r="R6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f>
        <v>14040</v>
      </c>
      <c r="S6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f>
        <v>23400</v>
      </c>
      <c r="T6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f>
        <v>5850</v>
      </c>
      <c r="U6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f>
        <v>3900</v>
      </c>
      <c r="V6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f>
        <v>0</v>
      </c>
      <c r="W6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f>
        <v>2340</v>
      </c>
    </row>
    <row r="7" spans="1:23" x14ac:dyDescent="0.2">
      <c r="B7" t="s">
        <v>34</v>
      </c>
      <c r="C7" t="s">
        <v>13</v>
      </c>
      <c r="D7" s="23">
        <f ca="1">DATE(YEAR(TODAY())+2,7,12)</f>
        <v>45485</v>
      </c>
      <c r="E7" s="23">
        <f ca="1">DATE(YEAR(TODAY())+2,9,19)</f>
        <v>45554</v>
      </c>
      <c r="F7" s="23">
        <v>45876</v>
      </c>
      <c r="G7" s="23">
        <v>45940</v>
      </c>
      <c r="H7">
        <v>500</v>
      </c>
      <c r="I7">
        <v>500</v>
      </c>
      <c r="J7">
        <f ca="1">DAYS360(PojedinostiProjekta[[#This Row],[PROCIJENJENI POČETAK]],PojedinostiProjekta[[#This Row],[PROCIJENJENI ZAVRŠETAK]],FALSE)</f>
        <v>67</v>
      </c>
      <c r="K7">
        <f>DAYS360(PojedinostiProjekta[[#This Row],[STVARNI POČETAK]],PojedinostiProjekta[[#This Row],[STVARNI ZAVRŠETAK]],FALSE)</f>
        <v>63</v>
      </c>
      <c r="L7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f>
        <v>18000</v>
      </c>
      <c r="M7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f>
        <v>12000</v>
      </c>
      <c r="N7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f>
        <v>0</v>
      </c>
      <c r="O7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f>
        <v>25000</v>
      </c>
      <c r="P7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f>
        <v>0</v>
      </c>
      <c r="Q7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f>
        <v>3000</v>
      </c>
      <c r="R7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f>
        <v>18000</v>
      </c>
      <c r="S7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f>
        <v>12000</v>
      </c>
      <c r="T7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f>
        <v>0</v>
      </c>
      <c r="U7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f>
        <v>25000</v>
      </c>
      <c r="V7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f>
        <v>0</v>
      </c>
      <c r="W7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f>
        <v>3000</v>
      </c>
    </row>
    <row r="8" spans="1:23" x14ac:dyDescent="0.2">
      <c r="B8" t="s">
        <v>35</v>
      </c>
      <c r="C8" t="s">
        <v>14</v>
      </c>
      <c r="D8" s="23">
        <f ca="1">DATE(YEAR(TODAY())+3,7,30)</f>
        <v>45868</v>
      </c>
      <c r="E8" s="23">
        <f ca="1">DATE(YEAR(TODAY())+3,9,28)</f>
        <v>45928</v>
      </c>
      <c r="F8" s="23">
        <f ca="1">DATE(YEAR(TODAY())+3,9,14)</f>
        <v>45914</v>
      </c>
      <c r="G8" s="23">
        <f ca="1">DATE(YEAR(TODAY())+3,11,13)</f>
        <v>45974</v>
      </c>
      <c r="H8">
        <v>150</v>
      </c>
      <c r="I8">
        <v>145</v>
      </c>
      <c r="J8">
        <f ca="1">DAYS360(PojedinostiProjekta[[#This Row],[PROCIJENJENI POČETAK]],PojedinostiProjekta[[#This Row],[PROCIJENJENI ZAVRŠETAK]],FALSE)</f>
        <v>58</v>
      </c>
      <c r="K8">
        <f ca="1">DAYS360(PojedinostiProjekta[[#This Row],[STVARNI POČETAK]],PojedinostiProjekta[[#This Row],[STVARNI ZAVRŠETAK]],FALSE)</f>
        <v>59</v>
      </c>
      <c r="L8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f>
        <v>5400</v>
      </c>
      <c r="M8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f>
        <v>10800</v>
      </c>
      <c r="N8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f>
        <v>0</v>
      </c>
      <c r="O8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f>
        <v>0</v>
      </c>
      <c r="P8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f>
        <v>1200</v>
      </c>
      <c r="Q8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f>
        <v>900</v>
      </c>
      <c r="R8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f>
        <v>5220</v>
      </c>
      <c r="S8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f>
        <v>10440</v>
      </c>
      <c r="T8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f>
        <v>0</v>
      </c>
      <c r="U8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f>
        <v>0</v>
      </c>
      <c r="V8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f>
        <v>1160</v>
      </c>
      <c r="W8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f>
        <v>870</v>
      </c>
    </row>
    <row r="9" spans="1:23" x14ac:dyDescent="0.2">
      <c r="B9" t="s">
        <v>36</v>
      </c>
      <c r="C9" t="s">
        <v>15</v>
      </c>
      <c r="D9" s="23">
        <f ca="1">DATE(YEAR(TODAY())+4,8,11)</f>
        <v>46245</v>
      </c>
      <c r="E9" s="23">
        <f ca="1">DATE(YEAR(TODAY())+4,8,21)</f>
        <v>46255</v>
      </c>
      <c r="F9" s="23">
        <f ca="1">DATE(YEAR(TODAY())+4,9,14)</f>
        <v>46279</v>
      </c>
      <c r="G9" s="23">
        <f ca="1">DATE(YEAR(TODAY())+4,9,25)</f>
        <v>46290</v>
      </c>
      <c r="H9">
        <v>250</v>
      </c>
      <c r="I9">
        <v>255</v>
      </c>
      <c r="J9">
        <f ca="1">DAYS360(PojedinostiProjekta[[#This Row],[PROCIJENJENI POČETAK]],PojedinostiProjekta[[#This Row],[PROCIJENJENI ZAVRŠETAK]],FALSE)</f>
        <v>10</v>
      </c>
      <c r="K9">
        <f ca="1">DAYS360(PojedinostiProjekta[[#This Row],[STVARNI POČETAK]],PojedinostiProjekta[[#This Row],[STVARNI ZAVRŠETAK]],FALSE)</f>
        <v>11</v>
      </c>
      <c r="L9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Row],[PROCIJENJENI RAD]]</f>
        <v>9000</v>
      </c>
      <c r="M9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Row],[PROCIJENJENI RAD]]</f>
        <v>3000</v>
      </c>
      <c r="N9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Row],[PROCIJENJENI RAD]]</f>
        <v>0</v>
      </c>
      <c r="O9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Row],[PROCIJENJENI RAD]]</f>
        <v>0</v>
      </c>
      <c r="P9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Row],[PROCIJENJENI RAD]]</f>
        <v>12000</v>
      </c>
      <c r="Q9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Row],[PROCIJENJENI RAD]]</f>
        <v>1500</v>
      </c>
      <c r="R9" s="27">
        <f>INDEX(Parametri[],MATCH(PojedinostiProjekta[[#This Row],[VRSTA PROJEKTA]],Parametri[VRSTA PROJEKTA],0),MATCH(PojedinostiProjekta[[#Headers],[VODITELJ KLIJENTA]],Parametri[#Headers],0))*INDEX('PARAMETRI PROJEKTA'!$B$12:$H$12,1,MATCH(PojedinostiProjekta[[#Headers],[VODITELJ KLIJENTA]],Parametri[#Headers],0))*PojedinostiProjekta[[#This Row],[STVARNI RAD]]</f>
        <v>9180</v>
      </c>
      <c r="S9" s="27">
        <f>INDEX(Parametri[],MATCH(PojedinostiProjekta[[#This Row],[VRSTA PROJEKTA]],Parametri[VRSTA PROJEKTA],0),MATCH(PojedinostiProjekta[[#Headers],[VODITELJ PROJEKTA]],Parametri[#Headers],0))*INDEX('PARAMETRI PROJEKTA'!$B$12:$H$12,1,MATCH(PojedinostiProjekta[[#Headers],[VODITELJ PROJEKTA]],Parametri[#Headers],0))*PojedinostiProjekta[[#This Row],[STVARNI RAD]]</f>
        <v>3060</v>
      </c>
      <c r="T9" s="27">
        <f>INDEX(Parametri[],MATCH(PojedinostiProjekta[[#This Row],[VRSTA PROJEKTA]],Parametri[VRSTA PROJEKTA],0),MATCH(PojedinostiProjekta[[#Headers],[VODITELJ STRATEGIJE]],Parametri[#Headers],0))*INDEX('PARAMETRI PROJEKTA'!$B$12:$H$12,1,MATCH(PojedinostiProjekta[[#Headers],[VODITELJ STRATEGIJE]],Parametri[#Headers],0))*PojedinostiProjekta[[#This Row],[STVARNI RAD]]</f>
        <v>0</v>
      </c>
      <c r="U9" s="27">
        <f>INDEX(Parametri[],MATCH(PojedinostiProjekta[[#This Row],[VRSTA PROJEKTA]],Parametri[VRSTA PROJEKTA],0),MATCH(PojedinostiProjekta[[#Headers],[STRUČNJAK ZA DIZAJN]],Parametri[#Headers],0))*INDEX('PARAMETRI PROJEKTA'!$B$12:$H$12,1,MATCH(PojedinostiProjekta[[#Headers],[STRUČNJAK ZA DIZAJN]],Parametri[#Headers],0))*PojedinostiProjekta[[#This Row],[STVARNI RAD]]</f>
        <v>0</v>
      </c>
      <c r="V9" s="27">
        <f>INDEX(Parametri[],MATCH(PojedinostiProjekta[[#This Row],[VRSTA PROJEKTA]],Parametri[VRSTA PROJEKTA],0),MATCH(PojedinostiProjekta[[#Headers],[OSOBLJE DOGAĐAJA]],Parametri[#Headers],0))*INDEX('PARAMETRI PROJEKTA'!$B$12:$H$12,1,MATCH(PojedinostiProjekta[[#Headers],[OSOBLJE DOGAĐAJA]],Parametri[#Headers],0))*PojedinostiProjekta[[#This Row],[STVARNI RAD]]</f>
        <v>12240</v>
      </c>
      <c r="W9" s="27">
        <f>INDEX(Parametri[],MATCH(PojedinostiProjekta[[#This Row],[VRSTA PROJEKTA]],Parametri[VRSTA PROJEKTA],0),MATCH(PojedinostiProjekta[[#Headers],[ADMINISTRATORI]],Parametri[#Headers],0))*INDEX('PARAMETRI PROJEKTA'!$B$12:$H$12,1,MATCH(PojedinostiProjekta[[#Headers],[ADMINISTRATORI]],Parametri[#Headers],0))*PojedinostiProjekta[[#This Row],[STVARNI RAD]]</f>
        <v>1530</v>
      </c>
    </row>
    <row r="10" spans="1:23" x14ac:dyDescent="0.2">
      <c r="B10" s="1" t="s">
        <v>53</v>
      </c>
      <c r="H10" s="1">
        <f>SUBTOTAL(109,PojedinostiProjekta[PROCIJENJENI RAD])</f>
        <v>1500</v>
      </c>
      <c r="I10" s="1">
        <f>SUBTOTAL(109,PojedinostiProjekta[STVARNI RAD])</f>
        <v>1510</v>
      </c>
      <c r="J10" s="1">
        <f ca="1">SUBTOTAL(109,PojedinostiProjekta[PROCIJENJENO TRAJANJE])</f>
        <v>225</v>
      </c>
      <c r="K10" s="1">
        <f ca="1">SUBTOTAL(109,PojedinostiProjekta[STVARNO TRAJANJE])</f>
        <v>597</v>
      </c>
    </row>
  </sheetData>
  <dataValidations count="4">
    <dataValidation type="list" allowBlank="1" showInputMessage="1" showErrorMessage="1" sqref="C5:C9" xr:uid="{00000000-0002-0000-0100-000000000000}">
      <formula1>VrstaProjekta</formula1>
    </dataValidation>
    <dataValidation allowBlank="1" showInputMessage="1" showErrorMessage="1" prompt="Na radnom listu stvorite pojedinosti o projektu. Naziv tvrtke automatski se ažurira u ćeliji zdesna. Korisne upute nalaze se u ćelijama u ovom stupcu. Strelica dolje za početak rada." sqref="A1" xr:uid="{BBC3950F-ED3F-4B1A-9E8F-0BED078DBBC7}"/>
    <dataValidation allowBlank="1" showInputMessage="1" showErrorMessage="1" prompt="U ćeliji zdesna nalazi se naslov ovog radnog lista." sqref="A2" xr:uid="{13FFF2FC-8675-47F6-8CD2-EE8FB7DC4995}"/>
    <dataValidation allowBlank="1" showInputMessage="1" showErrorMessage="1" prompt="Poruka o povjerljivosti podataka nalazi se u ćeliji s desne strane." sqref="A3" xr:uid="{3364E6E2-FB7F-4D09-9177-CC52A4C377A7}"/>
  </dataValidations>
  <printOptions horizontalCentered="1"/>
  <pageMargins left="0.4" right="0.4" top="0.4" bottom="0.4" header="0.3" footer="0.3"/>
  <pageSetup paperSize="9" scale="98" fitToHeight="0" orientation="landscape" horizontalDpi="4294967293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17.42578125" style="1" bestFit="1" customWidth="1"/>
    <col min="3" max="5" width="12.5703125" style="1" bestFit="1" customWidth="1"/>
    <col min="6" max="6" width="13.140625" style="1" bestFit="1" customWidth="1"/>
    <col min="7" max="7" width="12.5703125" style="1" bestFit="1" customWidth="1"/>
    <col min="8" max="8" width="17.42578125" style="1" bestFit="1" customWidth="1"/>
    <col min="9" max="11" width="12.5703125" style="1" bestFit="1" customWidth="1"/>
    <col min="12" max="12" width="13.140625" style="1" bestFit="1" customWidth="1"/>
    <col min="13" max="13" width="12.5703125" style="1" bestFit="1" customWidth="1"/>
    <col min="14" max="14" width="17.425781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B1" s="2" t="str">
        <f>'PARAMETRI PROJEKTA'!B1</f>
        <v>Naziv tvrtke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B2" s="3" t="s">
        <v>8</v>
      </c>
      <c r="C2" s="3"/>
      <c r="D2" s="3"/>
      <c r="E2" s="3"/>
      <c r="F2" s="3"/>
      <c r="G2" s="3"/>
      <c r="H2" s="3"/>
      <c r="I2" s="3"/>
      <c r="J2" s="3"/>
      <c r="K2" s="3"/>
    </row>
    <row r="3" spans="1:14" s="13" customFormat="1" ht="29.25" customHeight="1" x14ac:dyDescent="0.2">
      <c r="A3" s="16"/>
      <c r="B3" s="14" t="str">
        <f>'PARAMETRI PROJEKTA'!B3</f>
        <v>Naziv tvrtke Povjerljivo</v>
      </c>
      <c r="C3" s="14"/>
      <c r="D3" s="14"/>
      <c r="E3" s="14"/>
      <c r="F3" s="14"/>
      <c r="G3" s="14"/>
      <c r="H3" s="14"/>
      <c r="I3" s="14"/>
      <c r="J3" s="14"/>
      <c r="K3" s="14"/>
    </row>
    <row r="4" spans="1:14" s="10" customFormat="1" ht="38.25" x14ac:dyDescent="0.2">
      <c r="A4" s="11" t="s">
        <v>51</v>
      </c>
      <c r="B4" s="33" t="s">
        <v>31</v>
      </c>
      <c r="C4" s="33" t="s">
        <v>54</v>
      </c>
      <c r="D4" s="33" t="s">
        <v>55</v>
      </c>
      <c r="E4" s="33" t="s">
        <v>56</v>
      </c>
      <c r="F4" s="33" t="s">
        <v>57</v>
      </c>
      <c r="G4" s="33" t="s">
        <v>58</v>
      </c>
      <c r="H4" s="33" t="s">
        <v>59</v>
      </c>
      <c r="I4" s="33" t="s">
        <v>60</v>
      </c>
      <c r="J4" s="33" t="s">
        <v>61</v>
      </c>
      <c r="K4" s="33" t="s">
        <v>62</v>
      </c>
      <c r="L4" s="33" t="s">
        <v>63</v>
      </c>
      <c r="M4" s="33" t="s">
        <v>64</v>
      </c>
      <c r="N4" s="33" t="s">
        <v>65</v>
      </c>
    </row>
    <row r="5" spans="1:14" x14ac:dyDescent="0.2">
      <c r="B5" s="29" t="s">
        <v>32</v>
      </c>
      <c r="C5" s="30">
        <v>7200</v>
      </c>
      <c r="D5" s="30">
        <v>2400</v>
      </c>
      <c r="E5" s="30">
        <v>18000</v>
      </c>
      <c r="F5" s="30">
        <v>0</v>
      </c>
      <c r="G5" s="30">
        <v>0</v>
      </c>
      <c r="H5" s="30">
        <v>1200</v>
      </c>
      <c r="I5" s="30">
        <v>7920</v>
      </c>
      <c r="J5" s="30">
        <v>2640</v>
      </c>
      <c r="K5" s="30">
        <v>19800</v>
      </c>
      <c r="L5" s="30">
        <v>0</v>
      </c>
      <c r="M5" s="30">
        <v>0</v>
      </c>
      <c r="N5" s="30">
        <v>1320</v>
      </c>
    </row>
    <row r="6" spans="1:14" x14ac:dyDescent="0.2">
      <c r="B6" s="29" t="s">
        <v>33</v>
      </c>
      <c r="C6" s="30">
        <v>14400</v>
      </c>
      <c r="D6" s="30">
        <v>24000</v>
      </c>
      <c r="E6" s="30">
        <v>6000</v>
      </c>
      <c r="F6" s="30">
        <v>4000</v>
      </c>
      <c r="G6" s="30">
        <v>0</v>
      </c>
      <c r="H6" s="30">
        <v>2400</v>
      </c>
      <c r="I6" s="30">
        <v>14040</v>
      </c>
      <c r="J6" s="30">
        <v>23400</v>
      </c>
      <c r="K6" s="30">
        <v>5850</v>
      </c>
      <c r="L6" s="30">
        <v>3900</v>
      </c>
      <c r="M6" s="30">
        <v>0</v>
      </c>
      <c r="N6" s="30">
        <v>2340</v>
      </c>
    </row>
    <row r="7" spans="1:14" x14ac:dyDescent="0.2">
      <c r="B7" s="29" t="s">
        <v>34</v>
      </c>
      <c r="C7" s="30">
        <v>18000</v>
      </c>
      <c r="D7" s="30">
        <v>12000</v>
      </c>
      <c r="E7" s="30">
        <v>0</v>
      </c>
      <c r="F7" s="30">
        <v>25000</v>
      </c>
      <c r="G7" s="30">
        <v>0</v>
      </c>
      <c r="H7" s="30">
        <v>3000</v>
      </c>
      <c r="I7" s="30">
        <v>18000</v>
      </c>
      <c r="J7" s="30">
        <v>12000</v>
      </c>
      <c r="K7" s="30">
        <v>0</v>
      </c>
      <c r="L7" s="30">
        <v>25000</v>
      </c>
      <c r="M7" s="30">
        <v>0</v>
      </c>
      <c r="N7" s="30">
        <v>3000</v>
      </c>
    </row>
    <row r="8" spans="1:14" x14ac:dyDescent="0.2">
      <c r="B8" s="29" t="s">
        <v>35</v>
      </c>
      <c r="C8" s="30">
        <v>5400</v>
      </c>
      <c r="D8" s="30">
        <v>10800</v>
      </c>
      <c r="E8" s="30">
        <v>0</v>
      </c>
      <c r="F8" s="30">
        <v>0</v>
      </c>
      <c r="G8" s="30">
        <v>1200</v>
      </c>
      <c r="H8" s="30">
        <v>900</v>
      </c>
      <c r="I8" s="30">
        <v>5220</v>
      </c>
      <c r="J8" s="30">
        <v>10440</v>
      </c>
      <c r="K8" s="30">
        <v>0</v>
      </c>
      <c r="L8" s="30">
        <v>0</v>
      </c>
      <c r="M8" s="30">
        <v>1160</v>
      </c>
      <c r="N8" s="30">
        <v>870</v>
      </c>
    </row>
    <row r="9" spans="1:14" x14ac:dyDescent="0.2">
      <c r="B9" s="29" t="s">
        <v>36</v>
      </c>
      <c r="C9" s="30">
        <v>9000</v>
      </c>
      <c r="D9" s="30">
        <v>3000</v>
      </c>
      <c r="E9" s="30">
        <v>0</v>
      </c>
      <c r="F9" s="30">
        <v>0</v>
      </c>
      <c r="G9" s="30">
        <v>12000</v>
      </c>
      <c r="H9" s="30">
        <v>1500</v>
      </c>
      <c r="I9" s="30">
        <v>9180</v>
      </c>
      <c r="J9" s="30">
        <v>3060</v>
      </c>
      <c r="K9" s="30">
        <v>0</v>
      </c>
      <c r="L9" s="30">
        <v>0</v>
      </c>
      <c r="M9" s="30">
        <v>12240</v>
      </c>
      <c r="N9" s="30">
        <v>1530</v>
      </c>
    </row>
    <row r="10" spans="1:14" x14ac:dyDescent="0.2">
      <c r="B10" s="32" t="s">
        <v>52</v>
      </c>
      <c r="C10" s="31">
        <v>54000</v>
      </c>
      <c r="D10" s="31">
        <v>52200</v>
      </c>
      <c r="E10" s="31">
        <v>24000</v>
      </c>
      <c r="F10" s="31">
        <v>29000</v>
      </c>
      <c r="G10" s="31">
        <v>13200</v>
      </c>
      <c r="H10" s="31">
        <v>9000</v>
      </c>
      <c r="I10" s="31">
        <v>54360</v>
      </c>
      <c r="J10" s="31">
        <v>51540</v>
      </c>
      <c r="K10" s="31">
        <v>25650</v>
      </c>
      <c r="L10" s="31">
        <v>28900</v>
      </c>
      <c r="M10" s="31">
        <v>13400</v>
      </c>
      <c r="N10" s="31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dataValidations count="3">
    <dataValidation allowBlank="1" showInputMessage="1" showErrorMessage="1" prompt="Dohvatite ukupne zbrojeve projekta na ovom radnom listu. Naziv tvrtke automatski se ažurira u ćeliji zdesna. Korisne upute nalaze se u ćelijama u ovom stupcu. Strelica dolje za početak rada." sqref="A1" xr:uid="{92CEB5DE-C93A-4EBC-9E74-048CF5237B4D}"/>
    <dataValidation allowBlank="1" showInputMessage="1" showErrorMessage="1" prompt="U ćeliji zdesna nalazi se naslov ovog radnog lista." sqref="A2" xr:uid="{63379B75-80A6-42E2-B12B-D3EFFEA6AA6C}"/>
    <dataValidation allowBlank="1" showInputMessage="1" showErrorMessage="1" prompt="Poruka o povjerljivosti podataka nalazi se u ćeliji s desne strane." sqref="A3" xr:uid="{CC5FE6A5-CC81-424B-A522-E683EDAAF64E}"/>
  </dataValidations>
  <printOptions horizontalCentered="1"/>
  <pageMargins left="0.4" right="0.4" top="0.4" bottom="0.4" header="0.3" footer="0.3"/>
  <pageSetup paperSize="9" scale="97" fitToHeight="0" orientation="landscape" horizontalDpi="4294967293" r:id="rId2"/>
  <headerFooter differentFirst="1">
    <oddFooter>Page &amp;P of &amp;N</oddFooter>
  </headerFooter>
  <drawing r:id="rId3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AAB7BE7-CEB1-452C-AEA5-C55987F1145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2034574A-62F6-41F4-80F1-6865C6F00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A7FFD13-A872-42F7-8425-D6148E8A2C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TM04099170</ap:Template>
  <ap:DocSecurity>0</ap:DocSecurity>
  <ap:ScaleCrop>false</ap:ScaleCrop>
  <ap:HeadingPairs>
    <vt:vector baseType="variant" size="4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ap:HeadingPairs>
  <ap:TitlesOfParts>
    <vt:vector baseType="lpstr" size="7">
      <vt:lpstr>POČETAK</vt:lpstr>
      <vt:lpstr>PARAMETRI PROJEKTA</vt:lpstr>
      <vt:lpstr>DETALJI O PROJEKTU</vt:lpstr>
      <vt:lpstr>UKUPNI ZBROJEVI ZA PROJEKT</vt:lpstr>
      <vt:lpstr>'DETALJI O PROJEKTU'!Ispis_naslova</vt:lpstr>
      <vt:lpstr>'UKUPNI ZBROJEVI ZA PROJEKT'!Ispis_naslova</vt:lpstr>
      <vt:lpstr>VrstaProjekta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2022-02-14T06:43:40Z</dcterms:created>
  <dcterms:modified xsi:type="dcterms:W3CDTF">2022-04-21T08:29:01Z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