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codeName="ThisWorkbook" refreshAllConnections="1"/>
  <mc:AlternateContent xmlns:mc="http://schemas.openxmlformats.org/markup-compatibility/2006">
    <mc:Choice Requires="x15">
      <x15ac:absPath xmlns:x15ac="http://schemas.microsoft.com/office/spreadsheetml/2010/11/ac" url="\\store\Phases6\Accounts\Template\O16_Template\20190116_Accessibility_Excel_PPT_Win32_Q3_B2\04_PreDTP_Done\hr-HR\"/>
    </mc:Choice>
  </mc:AlternateContent>
  <bookViews>
    <workbookView xWindow="-120" yWindow="-120" windowWidth="28830" windowHeight="16110" xr2:uid="{00000000-000D-0000-FFFF-FFFF00000000}"/>
  </bookViews>
  <sheets>
    <sheet name="Početak" sheetId="4" r:id="rId1"/>
    <sheet name="PARAMETRI PROJEKTA" sheetId="1" r:id="rId2"/>
    <sheet name="DETALJI O PROJEKTU" sheetId="2" r:id="rId3"/>
    <sheet name="UKUPNI ZBROJEVI ZA PROJEKT" sheetId="3" r:id="rId4"/>
  </sheets>
  <definedNames>
    <definedName name="_xlnm.Print_Titles" localSheetId="2">'DETALJI O PROJEKTU'!$4:$4</definedName>
    <definedName name="_xlnm.Print_Titles" localSheetId="3">'UKUPNI ZBROJEVI ZA PROJEKT'!$5:$5</definedName>
    <definedName name="VrstaProjekta">Parametri[VRSTA PROJEKTA]</definedName>
  </definedNames>
  <calcPr calcId="191029"/>
  <pivotCaches>
    <pivotCache cacheId="3"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2" l="1"/>
  <c r="I10" i="2"/>
  <c r="B3" i="1" l="1"/>
  <c r="B3" i="2" l="1"/>
  <c r="E7" i="2" l="1"/>
  <c r="F8" i="2"/>
  <c r="B2" i="2"/>
  <c r="G9" i="2" l="1"/>
  <c r="F9" i="2"/>
  <c r="G8" i="2"/>
  <c r="G7" i="2"/>
  <c r="F7" i="2"/>
  <c r="G6" i="2"/>
  <c r="E6" i="2"/>
  <c r="F6" i="2"/>
  <c r="G5" i="2"/>
  <c r="E5" i="2"/>
  <c r="F5" i="2"/>
  <c r="E9" i="2"/>
  <c r="D9" i="2"/>
  <c r="E8" i="2"/>
  <c r="D8" i="2"/>
  <c r="D7" i="2"/>
  <c r="D6" i="2"/>
  <c r="D5" i="2"/>
  <c r="B3" i="3" l="1"/>
  <c r="B2" i="3"/>
  <c r="B1" i="3" l="1"/>
  <c r="K8" i="2"/>
  <c r="W5" i="2"/>
  <c r="W6" i="2"/>
  <c r="W7" i="2"/>
  <c r="W8" i="2"/>
  <c r="W9" i="2"/>
  <c r="V5" i="2"/>
  <c r="V6" i="2"/>
  <c r="V7" i="2"/>
  <c r="V8" i="2"/>
  <c r="V9" i="2"/>
  <c r="U5" i="2"/>
  <c r="U6" i="2"/>
  <c r="U7" i="2"/>
  <c r="U8" i="2"/>
  <c r="U9" i="2"/>
  <c r="T5" i="2"/>
  <c r="T6" i="2"/>
  <c r="T7" i="2"/>
  <c r="T8" i="2"/>
  <c r="T9" i="2"/>
  <c r="S5" i="2"/>
  <c r="S6" i="2"/>
  <c r="S7" i="2"/>
  <c r="S8" i="2"/>
  <c r="S9" i="2"/>
  <c r="R5" i="2"/>
  <c r="R6" i="2"/>
  <c r="R7" i="2"/>
  <c r="R8" i="2"/>
  <c r="R9" i="2"/>
  <c r="Q5" i="2"/>
  <c r="Q6" i="2"/>
  <c r="Q7" i="2"/>
  <c r="Q8" i="2"/>
  <c r="Q9" i="2"/>
  <c r="P5" i="2"/>
  <c r="P6" i="2"/>
  <c r="P7" i="2"/>
  <c r="P8" i="2"/>
  <c r="P9" i="2"/>
  <c r="O5" i="2"/>
  <c r="O6" i="2"/>
  <c r="O7" i="2"/>
  <c r="O8" i="2"/>
  <c r="O9" i="2"/>
  <c r="N5" i="2"/>
  <c r="N6" i="2"/>
  <c r="N7" i="2"/>
  <c r="N8" i="2"/>
  <c r="N9" i="2"/>
  <c r="M5" i="2"/>
  <c r="M6" i="2"/>
  <c r="M7" i="2"/>
  <c r="M8" i="2"/>
  <c r="M9" i="2"/>
  <c r="L5" i="2"/>
  <c r="L6" i="2"/>
  <c r="L7" i="2"/>
  <c r="L8" i="2"/>
  <c r="L9" i="2"/>
  <c r="B1" i="2"/>
  <c r="K5" i="2"/>
  <c r="K6" i="2"/>
  <c r="K7" i="2"/>
  <c r="K9" i="2"/>
  <c r="J5" i="2"/>
  <c r="J6" i="2"/>
  <c r="J7" i="2"/>
  <c r="J8" i="2"/>
  <c r="J9" i="2"/>
  <c r="I6" i="1"/>
  <c r="I7" i="1"/>
  <c r="I8" i="1"/>
  <c r="I9" i="1"/>
  <c r="I10" i="1"/>
  <c r="I11" i="1"/>
  <c r="J10" i="2" l="1"/>
  <c r="K10" i="2"/>
  <c r="H17" i="1"/>
  <c r="H19" i="1" s="1"/>
  <c r="F17" i="1"/>
  <c r="F19" i="1" s="1"/>
  <c r="G17" i="1"/>
  <c r="G19" i="1" s="1"/>
  <c r="D17" i="1"/>
  <c r="D19" i="1" s="1"/>
  <c r="E17" i="1"/>
  <c r="E19" i="1" s="1"/>
  <c r="F16" i="1"/>
  <c r="F18" i="1" s="1"/>
  <c r="E16" i="1"/>
  <c r="E18" i="1" s="1"/>
  <c r="C17" i="1"/>
  <c r="C19" i="1" s="1"/>
  <c r="D16" i="1"/>
  <c r="D18" i="1" s="1"/>
  <c r="H16" i="1"/>
  <c r="H18" i="1" s="1"/>
  <c r="C16" i="1"/>
  <c r="C18" i="1" s="1"/>
  <c r="G16" i="1"/>
  <c r="G18" i="1" s="1"/>
</calcChain>
</file>

<file path=xl/sharedStrings.xml><?xml version="1.0" encoding="utf-8"?>
<sst xmlns="http://schemas.openxmlformats.org/spreadsheetml/2006/main" count="259" uniqueCount="81">
  <si>
    <t>O OVOM PREDLOŠKU</t>
  </si>
  <si>
    <t>Na radnom listu Parametri projekta ispunite polje Naziv tvrtke i ono će se automatski ažurirati na svim drugim radnim listovima.</t>
  </si>
  <si>
    <t xml:space="preserve">Napomena:  </t>
  </si>
  <si>
    <t>dodatne su upute navedene u stupcu A na svakom radnom listu. Ovaj je tekst namjerno skriven. Da biste uklonili tekst, odaberite stupac A, a zatim odaberite IZBRIŠI. Da biste otkrili tekst, odaberite stupac A, a zatim promijenite boju fonta.</t>
  </si>
  <si>
    <t>Da biste saznali više o tablicama na radnim listovima, pritisnite SHIFT i zatim F10 na tablici pa odaberite mogućnost TABLICA i potom ZAMJENSKI TEKST. Za zaokretnu tablicu na radnom listu Ukupni zbrojevi za projekt pritisnite SHIFT pa F10 unutar tablice, odaberite MOGUĆNOSTI ZAOKRETNE TABLICE pa odaberite karticu ZAMJENSKI TEKST.</t>
  </si>
  <si>
    <t>U ćeliji zdesna nalazi se naslov ovog radnog lista.</t>
  </si>
  <si>
    <t>Poruka o povjerljivosti podataka nalazi se u ćeliji s desne strane.</t>
  </si>
  <si>
    <t>U ćeliji zdesna nalazi se savjet.</t>
  </si>
  <si>
    <t>Unesite pojedinosti u tablicu Parametri počevši s ćelijom s desne strane. Sljedeća je uputa u ćeliji A12.</t>
  </si>
  <si>
    <t>Naziv tvrtke</t>
  </si>
  <si>
    <t>Planiranje projekata za odvjetničke urede</t>
  </si>
  <si>
    <t>Osjenčane se ćelije izračunavaju automatski. U njih ne morate ništa unositi.</t>
  </si>
  <si>
    <t>VRSTA PROJEKTA</t>
  </si>
  <si>
    <t>Osnivanje tvrtke</t>
  </si>
  <si>
    <t>Preuzimanje tvrtke</t>
  </si>
  <si>
    <t>Obrana od odgovornosti za proizvod</t>
  </si>
  <si>
    <t>Prijava patenta</t>
  </si>
  <si>
    <t>Tužba zaposlenika</t>
  </si>
  <si>
    <t>Stečaj</t>
  </si>
  <si>
    <t>Jedinstvena visina naknade</t>
  </si>
  <si>
    <t>PLANIRANI TROŠAK</t>
  </si>
  <si>
    <t>STVARNI TROŠAK</t>
  </si>
  <si>
    <t>PLANIRANI SATI</t>
  </si>
  <si>
    <t>STVARNI SATI</t>
  </si>
  <si>
    <t>PARTNER ZA OPĆE PRAVNE POSLOVE</t>
  </si>
  <si>
    <t>PRAVNIK ZA KORPORATIVNO PRAVO</t>
  </si>
  <si>
    <t>KORPORATIVNO PRAVO</t>
  </si>
  <si>
    <t>BRANITELJ PARNIČAR</t>
  </si>
  <si>
    <t>PRAVNIK ZA INTELEKTUALNO VLASNIŠTVO</t>
  </si>
  <si>
    <t>INTELEKTUALNOG VLASN.</t>
  </si>
  <si>
    <t>PRAVNIK ZA STEČAJEVE</t>
  </si>
  <si>
    <t>STEČAJ</t>
  </si>
  <si>
    <t>ADMINISTRATORI</t>
  </si>
  <si>
    <t>Naslov tog radnog lista nalazi se u ćeliji s desno strane, a savjet s informacijama u ćeliji Y2.</t>
  </si>
  <si>
    <t>NAZIV PROJEKTA</t>
  </si>
  <si>
    <t>Projekt 1</t>
  </si>
  <si>
    <t>Projekt 2</t>
  </si>
  <si>
    <t>Projekt 3</t>
  </si>
  <si>
    <t>Projekt 4</t>
  </si>
  <si>
    <t>Projekt 5</t>
  </si>
  <si>
    <t>PROCIJENJENI POČETAK</t>
  </si>
  <si>
    <t>PROCIJENJENI ZAVRŠETAK</t>
  </si>
  <si>
    <t>STVARNI POČETAK</t>
  </si>
  <si>
    <t>STVARNI ZAVRŠETAK</t>
  </si>
  <si>
    <t>PROCIJENJENI RAD</t>
  </si>
  <si>
    <t>STVARNI RAD</t>
  </si>
  <si>
    <t>PROCIJENJENO TRAJANJE</t>
  </si>
  <si>
    <t>STVARNO TRAJANJE</t>
  </si>
  <si>
    <t>PARTNER ZA OPĆE PRAVNE POSLOVE 2</t>
  </si>
  <si>
    <t>PRAVNIK ZA KORPORATIVNO PRAVO 2</t>
  </si>
  <si>
    <t>BRANITELJ PARNIČAR 2</t>
  </si>
  <si>
    <t>PRAVNIK ZA INTELEKTUALNO VLASNIŠTVO 2</t>
  </si>
  <si>
    <t>PRAVNIK ZA STEČAJEVE 2</t>
  </si>
  <si>
    <t>Dohvatite tablicu Ukupni zbrojevi za projekt na ovom radnom listu. Naziv tvrtke automatski se ažurira u ćeliji zdesna. Korisne upute nalaze se u ćelijama u tom stupcu. Pomoću tipke sa strelicom prema dolje počnite s radom.</t>
  </si>
  <si>
    <t>Natpis Procijenjeno nalazi se u ćeliji C4, natpis Stvarno u ćeliji I4, a savjet s informacijama u ćeliji P4.</t>
  </si>
  <si>
    <t>Zaokretna tablica koja počinje u ćeliji s desne strane ažurira se automatski</t>
  </si>
  <si>
    <t>Ukupni zbroj</t>
  </si>
  <si>
    <t>PROCIJENJENO</t>
  </si>
  <si>
    <t xml:space="preserve">PARTNER ZA OPĆE PRAVNE POSLOVE </t>
  </si>
  <si>
    <t xml:space="preserve">KORPORATIVNO PRAVO </t>
  </si>
  <si>
    <t xml:space="preserve">BRANITELJ PARNIČAR </t>
  </si>
  <si>
    <t xml:space="preserve">INTELEKTUALNOG VLASNIŠTVO </t>
  </si>
  <si>
    <t xml:space="preserve">STEČAJ </t>
  </si>
  <si>
    <t xml:space="preserve">ADMINISTRATORI </t>
  </si>
  <si>
    <t>STVARNO</t>
  </si>
  <si>
    <t xml:space="preserve">PARTNER ZA OPĆE PRAVNE POSLOVE  </t>
  </si>
  <si>
    <t xml:space="preserve">BRANITELJ PARNIČAR  </t>
  </si>
  <si>
    <t xml:space="preserve">ADMINISTRATORI  </t>
  </si>
  <si>
    <t>INFORMACIJE: 
Ta se zaokretna tablica neće automatski osvježavati.  Da biste je osvježili, odaberite je (odaberite bilo koju ćeliju u zaokretnoj tablici) pa na kartici vrpce ALATI ZAOKRETNE TABLICE | ANALIZA odaberite Osvježi.  Ili, odabravši zaokretnu tablicu, pritisnite SHIFT + F10 pa odaberite Osvježi.</t>
  </si>
  <si>
    <t>INTELEKTUALNOG VLASNIŠTVO</t>
  </si>
  <si>
    <t>Na radni list Parametri projekta unesite podatke da biste ažurirali stupčaste grafikone, a isto učinite i na radnom listu Detalji o projektu. Automatski se ažurira i zaokretna tablica na radnom listu Ukupni zbrojevi za projekt.</t>
  </si>
  <si>
    <t>Zbroj</t>
  </si>
  <si>
    <t>Pomoću ove radne knjige pratite parametri projekta, detalji o projektu i ukupni zbrojevi za projekt tijekom Planiranje projekata za odvjetničke urede.</t>
  </si>
  <si>
    <t>Na ovom radnom listu stvorite parametri projekta. U ćeliju zdesna unesite naziv tvrtke. Korisne upute nalaze se u ćelijama u tom stupcu.</t>
  </si>
  <si>
    <t>U ćelije s desne strane od C12 do H12 unesite jedinstvena visina naknade. Sljedeća je uputa u ćeliji A14.</t>
  </si>
  <si>
    <t>Stupčasti grafikon koji prikazuje usporedbu između planirani i stvarni trošak nalazi se u ćeliji s desne strane, a stupčasti grafikon koji prikazuje usporedbu planirani i stvarni sati nalazi se u ćeliji F14.</t>
  </si>
  <si>
    <t>Na ovom radnom listu stvorite detaljo o projektu. Naziv tvrtke automatski se ažurira u ćeliji zdesna. Korisne upute nalaze se u ćelijama u tom stupcu. Pomoću tipke sa strelicom prema dolje počnite s radom.</t>
  </si>
  <si>
    <t>Unesite informacije u tablicu Detalji počevši s ćelijom s desne strane. Vrsta projekata u tablici Detalji s desne strane automatski se ažuriraju iz tablice Parametri na radnom listu Parametri projekta.</t>
  </si>
  <si>
    <t>INFORMACIJE:
Da biste dodali redak, odaberite najdonju ćeliju u tijelu tablice (ne redak zbroja) pa pritisnite tablulator ili pritisnite SHIFT pa F10 u tablici ondje gdje želite umetnuti redak te odaberite Umetani | Reci tablice iznad/ispod.
Obavezno izbrišite sve neiskorištene retke jer bi se inače, s obzirom na to da se u zaokretnoj tablici UKUPNI ZBROJEVI ZA PROJEKT koriste sve ćelije tablice, dobili pogrešni rezultati.</t>
  </si>
  <si>
    <t>ADMINISTRATORI 2</t>
  </si>
  <si>
    <t>AAAA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</si>
</sst>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kn&quot;_-;\-* #,##0\ &quot;kn&quot;_-;_-* &quot;-&quot;\ &quot;kn&quot;_-;_-@_-"/>
    <numFmt numFmtId="44" formatCode="_-* #,##0.00\ &quot;kn&quot;_-;\-* #,##0.00\ &quot;kn&quot;_-;_-* &quot;-&quot;??\ &quot;kn&quot;_-;_-@_-"/>
    <numFmt numFmtId="164" formatCode="_(* #,##0_);_(* \(#,##0\);_(* &quot;-&quot;_);_(@_)"/>
    <numFmt numFmtId="165" formatCode="_(* #,##0.00_);_(* \(#,##0.00\);_(* &quot;-&quot;??_);_(@_)"/>
    <numFmt numFmtId="166" formatCode="#,##0\ &quot;kn&quot;"/>
    <numFmt numFmtId="167" formatCode="#,##0.00\ &quot;kn&quot;"/>
  </numFmts>
  <fonts count="30" x14ac:knownFonts="1">
    <font>
      <sz val="10"/>
      <color theme="1" tint="0.24994659260841701"/>
      <name val="Cambria"/>
      <family val="2"/>
      <scheme val="minor"/>
    </font>
    <font>
      <sz val="11"/>
      <color theme="1"/>
      <name val="Cambria"/>
      <family val="2"/>
      <scheme val="minor"/>
    </font>
    <font>
      <sz val="11"/>
      <color theme="1"/>
      <name val="Cambria"/>
      <family val="1"/>
      <scheme val="minor"/>
    </font>
    <font>
      <sz val="20"/>
      <color theme="1" tint="0.24994659260841701"/>
      <name val="Tahoma"/>
      <family val="2"/>
      <scheme val="major"/>
    </font>
    <font>
      <sz val="16"/>
      <color theme="1" tint="0.34998626667073579"/>
      <name val="Tahoma"/>
      <family val="2"/>
      <scheme val="major"/>
    </font>
    <font>
      <sz val="12"/>
      <color theme="1" tint="0.24994659260841701"/>
      <name val="Tahoma"/>
      <family val="2"/>
      <scheme val="major"/>
    </font>
    <font>
      <sz val="11"/>
      <color theme="1"/>
      <name val="Cambria"/>
      <family val="1"/>
      <scheme val="minor"/>
    </font>
    <font>
      <i/>
      <sz val="10"/>
      <color theme="1"/>
      <name val="Tahoma"/>
      <family val="2"/>
      <scheme val="major"/>
    </font>
    <font>
      <sz val="11"/>
      <color theme="0"/>
      <name val="Cambria"/>
      <family val="1"/>
      <scheme val="minor"/>
    </font>
    <font>
      <b/>
      <sz val="11"/>
      <color theme="3"/>
      <name val="Cambria"/>
      <family val="2"/>
      <scheme val="minor"/>
    </font>
    <font>
      <sz val="11"/>
      <name val="Cambria"/>
      <family val="1"/>
      <scheme val="minor"/>
    </font>
    <font>
      <b/>
      <sz val="16"/>
      <color theme="0"/>
      <name val="Tahoma"/>
      <family val="2"/>
      <scheme val="major"/>
    </font>
    <font>
      <sz val="11"/>
      <color theme="1" tint="0.24994659260841701"/>
      <name val="Calibri"/>
      <family val="2"/>
    </font>
    <font>
      <b/>
      <sz val="11"/>
      <color theme="1" tint="0.24994659260841701"/>
      <name val="Calibri"/>
      <family val="2"/>
    </font>
    <font>
      <sz val="11"/>
      <color theme="0"/>
      <name val="Calibri"/>
      <family val="2"/>
    </font>
    <font>
      <b/>
      <sz val="11"/>
      <color theme="3" tint="-0.249977111117893"/>
      <name val="Cambria"/>
      <family val="2"/>
      <scheme val="minor"/>
    </font>
    <font>
      <sz val="10"/>
      <color theme="1" tint="0.24994659260841701"/>
      <name val="Cambria"/>
      <family val="2"/>
      <scheme val="minor"/>
    </font>
    <font>
      <sz val="18"/>
      <color theme="3"/>
      <name val="Tahoma"/>
      <family val="2"/>
      <scheme val="maj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
      <sz val="11"/>
      <color theme="0"/>
      <name val="Cambria"/>
      <family val="2"/>
      <scheme val="minor"/>
    </font>
  </fonts>
  <fills count="3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theme="4"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3" fillId="0" borderId="1" applyNumberFormat="0" applyFill="0" applyAlignment="0" applyProtection="0"/>
    <xf numFmtId="0" fontId="4" fillId="0" borderId="0" applyNumberFormat="0" applyFill="0" applyAlignment="0" applyProtection="0"/>
    <xf numFmtId="0" fontId="5" fillId="0" borderId="0" applyNumberFormat="0" applyFill="0" applyAlignment="0" applyProtection="0"/>
    <xf numFmtId="0" fontId="9" fillId="0" borderId="0" applyNumberForma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5" applyNumberFormat="0" applyAlignment="0" applyProtection="0"/>
    <xf numFmtId="0" fontId="22" fillId="10" borderId="6" applyNumberFormat="0" applyAlignment="0" applyProtection="0"/>
    <xf numFmtId="0" fontId="23" fillId="10" borderId="5" applyNumberFormat="0" applyAlignment="0" applyProtection="0"/>
    <xf numFmtId="0" fontId="24" fillId="0" borderId="7" applyNumberFormat="0" applyFill="0" applyAlignment="0" applyProtection="0"/>
    <xf numFmtId="0" fontId="25" fillId="11" borderId="8" applyNumberFormat="0" applyAlignment="0" applyProtection="0"/>
    <xf numFmtId="0" fontId="26" fillId="0" borderId="0" applyNumberFormat="0" applyFill="0" applyBorder="0" applyAlignment="0" applyProtection="0"/>
    <xf numFmtId="0" fontId="16" fillId="12" borderId="9" applyNumberFormat="0" applyFont="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33">
    <xf numFmtId="0" fontId="0" fillId="0" borderId="0" xfId="0"/>
    <xf numFmtId="0" fontId="2" fillId="0" borderId="0" xfId="0" applyFont="1"/>
    <xf numFmtId="0" fontId="3" fillId="0" borderId="1" xfId="1"/>
    <xf numFmtId="0" fontId="4" fillId="0" borderId="0" xfId="2"/>
    <xf numFmtId="0" fontId="5" fillId="0" borderId="0" xfId="3"/>
    <xf numFmtId="0" fontId="6" fillId="0" borderId="0" xfId="0" applyFont="1"/>
    <xf numFmtId="9" fontId="6" fillId="0" borderId="0" xfId="0" applyNumberFormat="1" applyFont="1"/>
    <xf numFmtId="9" fontId="6" fillId="2" borderId="0" xfId="0" applyNumberFormat="1" applyFont="1" applyFill="1"/>
    <xf numFmtId="0" fontId="7" fillId="0" borderId="0" xfId="0" applyFont="1"/>
    <xf numFmtId="14" fontId="0" fillId="0" borderId="0" xfId="0" applyNumberFormat="1"/>
    <xf numFmtId="0" fontId="0" fillId="0" borderId="0" xfId="0" applyAlignment="1">
      <alignment wrapText="1"/>
    </xf>
    <xf numFmtId="0" fontId="2" fillId="0" borderId="0" xfId="0" applyFont="1" applyAlignment="1">
      <alignment wrapText="1"/>
    </xf>
    <xf numFmtId="0" fontId="8" fillId="0" borderId="0" xfId="0" applyFont="1"/>
    <xf numFmtId="4" fontId="8" fillId="0" borderId="0" xfId="0" applyNumberFormat="1" applyFont="1"/>
    <xf numFmtId="0" fontId="10" fillId="0" borderId="0" xfId="0" applyFont="1"/>
    <xf numFmtId="0" fontId="0" fillId="4" borderId="0" xfId="0" applyFill="1" applyAlignment="1">
      <alignment wrapText="1"/>
    </xf>
    <xf numFmtId="0" fontId="5" fillId="0" borderId="0" xfId="3" applyAlignment="1">
      <alignment vertical="top"/>
    </xf>
    <xf numFmtId="0" fontId="2" fillId="0" borderId="0" xfId="0" applyFont="1" applyAlignment="1">
      <alignment vertical="top"/>
    </xf>
    <xf numFmtId="0" fontId="11" fillId="5" borderId="0" xfId="2" applyFont="1" applyFill="1" applyAlignment="1">
      <alignment horizontal="center"/>
    </xf>
    <xf numFmtId="0" fontId="12"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vertical="center"/>
    </xf>
    <xf numFmtId="0" fontId="0" fillId="0" borderId="0" xfId="0" pivotButton="1"/>
    <xf numFmtId="166" fontId="6" fillId="0" borderId="0" xfId="0" applyNumberFormat="1" applyFont="1"/>
    <xf numFmtId="167" fontId="8" fillId="0" borderId="0" xfId="0" applyNumberFormat="1" applyFont="1"/>
    <xf numFmtId="167" fontId="0" fillId="0" borderId="0" xfId="0" applyNumberFormat="1"/>
    <xf numFmtId="0" fontId="8" fillId="0" borderId="0" xfId="0" applyFont="1" applyAlignment="1">
      <alignment horizontal="center" wrapText="1"/>
    </xf>
    <xf numFmtId="0" fontId="8" fillId="0" borderId="0" xfId="0" applyFont="1" applyAlignment="1">
      <alignment horizontal="center"/>
    </xf>
    <xf numFmtId="0" fontId="15" fillId="3" borderId="2" xfId="4" applyFont="1" applyFill="1" applyBorder="1" applyAlignment="1">
      <alignment horizontal="center"/>
    </xf>
    <xf numFmtId="0" fontId="15" fillId="3" borderId="3" xfId="4" applyFont="1" applyFill="1" applyBorder="1" applyAlignment="1">
      <alignment horizontal="center"/>
    </xf>
    <xf numFmtId="0" fontId="15" fillId="3" borderId="4" xfId="4" applyFont="1" applyFill="1" applyBorder="1" applyAlignment="1">
      <alignment horizontal="center"/>
    </xf>
    <xf numFmtId="0" fontId="8" fillId="0" borderId="0" xfId="0" applyFont="1" applyAlignment="1">
      <alignment horizontal="center" vertical="top" wrapText="1"/>
    </xf>
    <xf numFmtId="0" fontId="8" fillId="0" borderId="0" xfId="0" applyFont="1" applyAlignment="1">
      <alignment horizontal="center" vertical="top"/>
    </xf>
  </cellXfs>
  <cellStyles count="47">
    <cellStyle name="20% - Isticanje1" xfId="24" builtinId="30" customBuiltin="1"/>
    <cellStyle name="20% - Isticanje2" xfId="28" builtinId="34" customBuiltin="1"/>
    <cellStyle name="20% - Isticanje3" xfId="32" builtinId="38" customBuiltin="1"/>
    <cellStyle name="20% - Isticanje4" xfId="36" builtinId="42" customBuiltin="1"/>
    <cellStyle name="20% - Isticanje5" xfId="40" builtinId="46" customBuiltin="1"/>
    <cellStyle name="20% - Isticanje6" xfId="44" builtinId="50" customBuiltin="1"/>
    <cellStyle name="40% - Isticanje1" xfId="25" builtinId="31" customBuiltin="1"/>
    <cellStyle name="40% - Isticanje2" xfId="29" builtinId="35" customBuiltin="1"/>
    <cellStyle name="40% - Isticanje3" xfId="33" builtinId="39" customBuiltin="1"/>
    <cellStyle name="40% - Isticanje4" xfId="37" builtinId="43" customBuiltin="1"/>
    <cellStyle name="40% - Isticanje5" xfId="41" builtinId="47" customBuiltin="1"/>
    <cellStyle name="40% - Isticanje6" xfId="45" builtinId="51" customBuiltin="1"/>
    <cellStyle name="60% - Isticanje1" xfId="26" builtinId="32" customBuiltin="1"/>
    <cellStyle name="60% - Isticanje2" xfId="30" builtinId="36" customBuiltin="1"/>
    <cellStyle name="60% - Isticanje3" xfId="34" builtinId="40" customBuiltin="1"/>
    <cellStyle name="60% - Isticanje4" xfId="38" builtinId="44" customBuiltin="1"/>
    <cellStyle name="60% - Isticanje5" xfId="42" builtinId="48" customBuiltin="1"/>
    <cellStyle name="60% - Isticanje6" xfId="46" builtinId="52" customBuiltin="1"/>
    <cellStyle name="Bilješka" xfId="20" builtinId="10" customBuiltin="1"/>
    <cellStyle name="Dobro" xfId="11" builtinId="26" customBuiltin="1"/>
    <cellStyle name="Isticanje1" xfId="23" builtinId="29" customBuiltin="1"/>
    <cellStyle name="Isticanje2" xfId="27" builtinId="33" customBuiltin="1"/>
    <cellStyle name="Isticanje3" xfId="31" builtinId="37" customBuiltin="1"/>
    <cellStyle name="Isticanje4" xfId="35" builtinId="41" customBuiltin="1"/>
    <cellStyle name="Isticanje5" xfId="39" builtinId="45" customBuiltin="1"/>
    <cellStyle name="Isticanje6" xfId="43" builtinId="49" customBuiltin="1"/>
    <cellStyle name="Izlaz" xfId="15" builtinId="21" customBuiltin="1"/>
    <cellStyle name="Izračun" xfId="16" builtinId="22" customBuiltin="1"/>
    <cellStyle name="Loše" xfId="12" builtinId="27" customBuiltin="1"/>
    <cellStyle name="Naslov" xfId="10" builtinId="15" customBuiltin="1"/>
    <cellStyle name="Naslov 1" xfId="1" builtinId="16" customBuiltin="1"/>
    <cellStyle name="Naslov 2" xfId="2" builtinId="17" customBuiltin="1"/>
    <cellStyle name="Naslov 3" xfId="3" builtinId="18" customBuiltin="1"/>
    <cellStyle name="Naslov 4" xfId="4" builtinId="19" customBuiltin="1"/>
    <cellStyle name="Neutralno" xfId="13" builtinId="28" customBuiltin="1"/>
    <cellStyle name="Normalno" xfId="0" builtinId="0" customBuiltin="1"/>
    <cellStyle name="Postotak" xfId="9" builtinId="5" customBuiltin="1"/>
    <cellStyle name="Povezana ćelija" xfId="17" builtinId="24" customBuiltin="1"/>
    <cellStyle name="Provjera ćelije" xfId="18" builtinId="23" customBuiltin="1"/>
    <cellStyle name="Tekst objašnjenja" xfId="21" builtinId="53" customBuiltin="1"/>
    <cellStyle name="Tekst upozorenja" xfId="19" builtinId="11" customBuiltin="1"/>
    <cellStyle name="Ukupni zbroj" xfId="22" builtinId="25" customBuiltin="1"/>
    <cellStyle name="Unos" xfId="14" builtinId="20" customBuiltin="1"/>
    <cellStyle name="Valuta" xfId="7" builtinId="4" customBuiltin="1"/>
    <cellStyle name="Valuta [0]" xfId="8" builtinId="7" customBuiltin="1"/>
    <cellStyle name="Zarez" xfId="5" builtinId="3" customBuiltin="1"/>
    <cellStyle name="Zarez [0]" xfId="6" builtinId="6" customBuiltin="1"/>
  </cellStyles>
  <dxfs count="233">
    <dxf>
      <font>
        <b val="0"/>
        <i val="0"/>
        <strike val="0"/>
        <condense val="0"/>
        <extend val="0"/>
        <outline val="0"/>
        <shadow val="0"/>
        <u val="none"/>
        <vertAlign val="baseline"/>
        <sz val="10"/>
        <color theme="1"/>
        <name val="Tahoma"/>
        <scheme val="major"/>
      </font>
      <fill>
        <patternFill patternType="solid">
          <fgColor indexed="64"/>
          <bgColor theme="5" tint="-0.249977111117893"/>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9" formatCode="d/m/yyyy"/>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9" formatCode="d/m/yyyy"/>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9" formatCode="d/m/yyyy"/>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9" formatCode="d/m/yyyy"/>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0" formatCode="General"/>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0" formatCode="General"/>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7" formatCode="#,##0.00\ &quot;kn&quot;"/>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7" formatCode="#,##0.00\ &quot;kn&quot;"/>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7" formatCode="#,##0.00\ &quot;kn&quot;"/>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7" formatCode="#,##0.00\ &quot;kn&quot;"/>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7" formatCode="#,##0.00\ &quot;kn&quot;"/>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7" formatCode="#,##0.00\ &quot;kn&quot;"/>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7" formatCode="#,##0.00\ &quot;kn&quot;"/>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7" formatCode="#,##0.00\ &quot;kn&quot;"/>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7" formatCode="#,##0.00\ &quot;kn&quot;"/>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7" formatCode="#,##0.00\ &quot;kn&quot;"/>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7" formatCode="#,##0.00\ &quot;kn&quot;"/>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7" formatCode="#,##0.00\ &quot;kn&quot;"/>
    </dxf>
    <dxf>
      <alignment wrapText="1"/>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numFmt numFmtId="167" formatCode="#,##0.00\ &quot;kn&quot;"/>
    </dxf>
    <dxf>
      <alignment wrapText="1"/>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alignment horizontal="general" vertical="bottom" textRotation="0" wrapText="1" indent="0" justifyLastLine="0" shrinkToFit="0" readingOrder="0"/>
    </dxf>
  </dxfs>
  <tableStyles count="0" defaultTableStyle="TableStyleMedium3" defaultPivotStyle="PivotStyleMedium3"/>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PLANIRANI/ STVARNI TROŠAK</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sr-Latn-RS"/>
        </a:p>
      </c:txPr>
    </c:title>
    <c:autoTitleDeleted val="0"/>
    <c:plotArea>
      <c:layout/>
      <c:barChart>
        <c:barDir val="col"/>
        <c:grouping val="clustered"/>
        <c:varyColors val="0"/>
        <c:ser>
          <c:idx val="0"/>
          <c:order val="0"/>
          <c:tx>
            <c:strRef>
              <c:f>'PARAMETRI PROJEKTA'!$B$16</c:f>
              <c:strCache>
                <c:ptCount val="1"/>
                <c:pt idx="0">
                  <c:v>PLANIRANI TROŠAK</c:v>
                </c:pt>
              </c:strCache>
            </c:strRef>
          </c:tx>
          <c:spPr>
            <a:solidFill>
              <a:schemeClr val="accent1"/>
            </a:solidFill>
            <a:ln>
              <a:noFill/>
            </a:ln>
            <a:effectLst/>
          </c:spPr>
          <c:invertIfNegative val="0"/>
          <c:cat>
            <c:strRef>
              <c:f>'PARAMETRI PROJEKTA'!$C$15:$H$15</c:f>
              <c:strCache>
                <c:ptCount val="6"/>
                <c:pt idx="0">
                  <c:v>PARTNER ZA OPĆE PRAVNE POSLOVE</c:v>
                </c:pt>
                <c:pt idx="1">
                  <c:v>KORPORATIVNO PRAVO</c:v>
                </c:pt>
                <c:pt idx="2">
                  <c:v>BRANITELJ PARNIČAR</c:v>
                </c:pt>
                <c:pt idx="3">
                  <c:v>INTELEKTUALNOG VLASN.</c:v>
                </c:pt>
                <c:pt idx="4">
                  <c:v>STEČAJ</c:v>
                </c:pt>
                <c:pt idx="5">
                  <c:v>ADMINISTRATORI</c:v>
                </c:pt>
              </c:strCache>
            </c:strRef>
          </c:cat>
          <c:val>
            <c:numRef>
              <c:f>'PARAMETRI PROJEKTA'!$C$16:$H$16</c:f>
              <c:numCache>
                <c:formatCode>#,##0.00\ "kn"</c:formatCode>
                <c:ptCount val="6"/>
                <c:pt idx="0">
                  <c:v>78750</c:v>
                </c:pt>
                <c:pt idx="1">
                  <c:v>66250</c:v>
                </c:pt>
                <c:pt idx="2">
                  <c:v>105000</c:v>
                </c:pt>
                <c:pt idx="3">
                  <c:v>35750</c:v>
                </c:pt>
                <c:pt idx="4">
                  <c:v>0</c:v>
                </c:pt>
                <c:pt idx="5">
                  <c:v>66250</c:v>
                </c:pt>
              </c:numCache>
            </c:numRef>
          </c:val>
          <c:extLst>
            <c:ext xmlns:c16="http://schemas.microsoft.com/office/drawing/2014/chart" uri="{C3380CC4-5D6E-409C-BE32-E72D297353CC}">
              <c16:uniqueId val="{00000000-6ECC-437E-8AEA-3745CBED7649}"/>
            </c:ext>
          </c:extLst>
        </c:ser>
        <c:ser>
          <c:idx val="1"/>
          <c:order val="1"/>
          <c:tx>
            <c:strRef>
              <c:f>'PARAMETRI PROJEKTA'!$B$17</c:f>
              <c:strCache>
                <c:ptCount val="1"/>
                <c:pt idx="0">
                  <c:v>STVARNI TROŠAK</c:v>
                </c:pt>
              </c:strCache>
            </c:strRef>
          </c:tx>
          <c:spPr>
            <a:solidFill>
              <a:schemeClr val="accent2"/>
            </a:solidFill>
            <a:ln>
              <a:noFill/>
            </a:ln>
            <a:effectLst/>
          </c:spPr>
          <c:invertIfNegative val="0"/>
          <c:cat>
            <c:strRef>
              <c:f>'PARAMETRI PROJEKTA'!$C$15:$H$15</c:f>
              <c:strCache>
                <c:ptCount val="6"/>
                <c:pt idx="0">
                  <c:v>PARTNER ZA OPĆE PRAVNE POSLOVE</c:v>
                </c:pt>
                <c:pt idx="1">
                  <c:v>KORPORATIVNO PRAVO</c:v>
                </c:pt>
                <c:pt idx="2">
                  <c:v>BRANITELJ PARNIČAR</c:v>
                </c:pt>
                <c:pt idx="3">
                  <c:v>INTELEKTUALNOG VLASN.</c:v>
                </c:pt>
                <c:pt idx="4">
                  <c:v>STEČAJ</c:v>
                </c:pt>
                <c:pt idx="5">
                  <c:v>ADMINISTRATORI</c:v>
                </c:pt>
              </c:strCache>
            </c:strRef>
          </c:cat>
          <c:val>
            <c:numRef>
              <c:f>'PARAMETRI PROJEKTA'!$C$17:$H$17</c:f>
              <c:numCache>
                <c:formatCode>#,##0.00\ "kn"</c:formatCode>
                <c:ptCount val="6"/>
                <c:pt idx="0">
                  <c:v>79275</c:v>
                </c:pt>
                <c:pt idx="1">
                  <c:v>67375</c:v>
                </c:pt>
                <c:pt idx="2">
                  <c:v>105600</c:v>
                </c:pt>
                <c:pt idx="3">
                  <c:v>34650</c:v>
                </c:pt>
                <c:pt idx="4">
                  <c:v>0</c:v>
                </c:pt>
                <c:pt idx="5">
                  <c:v>67000</c:v>
                </c:pt>
              </c:numCache>
            </c:numRef>
          </c:val>
          <c:extLst>
            <c:ext xmlns:c16="http://schemas.microsoft.com/office/drawing/2014/chart" uri="{C3380CC4-5D6E-409C-BE32-E72D297353CC}">
              <c16:uniqueId val="{00000001-6ECC-437E-8AEA-3745CBED7649}"/>
            </c:ext>
          </c:extLst>
        </c:ser>
        <c:dLbls>
          <c:showLegendKey val="0"/>
          <c:showVal val="0"/>
          <c:showCatName val="0"/>
          <c:showSerName val="0"/>
          <c:showPercent val="0"/>
          <c:showBubbleSize val="0"/>
        </c:dLbls>
        <c:gapWidth val="199"/>
        <c:axId val="243720024"/>
        <c:axId val="243728600"/>
      </c:barChart>
      <c:catAx>
        <c:axId val="24372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sr-Latn-RS"/>
          </a:p>
        </c:txPr>
        <c:crossAx val="243728600"/>
        <c:crosses val="autoZero"/>
        <c:auto val="1"/>
        <c:lblAlgn val="ctr"/>
        <c:lblOffset val="100"/>
        <c:noMultiLvlLbl val="0"/>
      </c:catAx>
      <c:valAx>
        <c:axId val="2437286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quot;kn&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2437200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PLANIRANI/ STVARNI SATI</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sr-Latn-RS"/>
        </a:p>
      </c:txPr>
    </c:title>
    <c:autoTitleDeleted val="0"/>
    <c:plotArea>
      <c:layout/>
      <c:barChart>
        <c:barDir val="col"/>
        <c:grouping val="clustered"/>
        <c:varyColors val="0"/>
        <c:ser>
          <c:idx val="0"/>
          <c:order val="0"/>
          <c:tx>
            <c:strRef>
              <c:f>'PARAMETRI PROJEKTA'!$B$18</c:f>
              <c:strCache>
                <c:ptCount val="1"/>
                <c:pt idx="0">
                  <c:v>PLANIRANI SATI</c:v>
                </c:pt>
              </c:strCache>
            </c:strRef>
          </c:tx>
          <c:spPr>
            <a:solidFill>
              <a:schemeClr val="accent1"/>
            </a:solidFill>
            <a:ln>
              <a:noFill/>
            </a:ln>
            <a:effectLst/>
          </c:spPr>
          <c:invertIfNegative val="0"/>
          <c:cat>
            <c:strRef>
              <c:f>'PARAMETRI PROJEKTA'!$C$15:$H$15</c:f>
              <c:strCache>
                <c:ptCount val="6"/>
                <c:pt idx="0">
                  <c:v>PARTNER ZA OPĆE PRAVNE POSLOVE</c:v>
                </c:pt>
                <c:pt idx="1">
                  <c:v>KORPORATIVNO PRAVO</c:v>
                </c:pt>
                <c:pt idx="2">
                  <c:v>BRANITELJ PARNIČAR</c:v>
                </c:pt>
                <c:pt idx="3">
                  <c:v>INTELEKTUALNOG VLASN.</c:v>
                </c:pt>
                <c:pt idx="4">
                  <c:v>STEČAJ</c:v>
                </c:pt>
                <c:pt idx="5">
                  <c:v>ADMINISTRATORI</c:v>
                </c:pt>
              </c:strCache>
            </c:strRef>
          </c:cat>
          <c:val>
            <c:numRef>
              <c:f>'PARAMETRI PROJEKTA'!$C$18:$H$18</c:f>
              <c:numCache>
                <c:formatCode>#,##0.00</c:formatCode>
                <c:ptCount val="6"/>
                <c:pt idx="0">
                  <c:v>225</c:v>
                </c:pt>
                <c:pt idx="1">
                  <c:v>189.28571428571428</c:v>
                </c:pt>
                <c:pt idx="2">
                  <c:v>300</c:v>
                </c:pt>
                <c:pt idx="3">
                  <c:v>102.14285714285714</c:v>
                </c:pt>
                <c:pt idx="4">
                  <c:v>0</c:v>
                </c:pt>
                <c:pt idx="5">
                  <c:v>189.28571428571428</c:v>
                </c:pt>
              </c:numCache>
            </c:numRef>
          </c:val>
          <c:extLst>
            <c:ext xmlns:c16="http://schemas.microsoft.com/office/drawing/2014/chart" uri="{C3380CC4-5D6E-409C-BE32-E72D297353CC}">
              <c16:uniqueId val="{00000000-0F16-4B3D-BA50-9FA94006C8CD}"/>
            </c:ext>
          </c:extLst>
        </c:ser>
        <c:ser>
          <c:idx val="1"/>
          <c:order val="1"/>
          <c:tx>
            <c:strRef>
              <c:f>'PARAMETRI PROJEKTA'!$B$19</c:f>
              <c:strCache>
                <c:ptCount val="1"/>
                <c:pt idx="0">
                  <c:v>STVARNI SATI</c:v>
                </c:pt>
              </c:strCache>
            </c:strRef>
          </c:tx>
          <c:spPr>
            <a:solidFill>
              <a:schemeClr val="accent2"/>
            </a:solidFill>
            <a:ln>
              <a:noFill/>
            </a:ln>
            <a:effectLst/>
          </c:spPr>
          <c:invertIfNegative val="0"/>
          <c:cat>
            <c:strRef>
              <c:f>'PARAMETRI PROJEKTA'!$C$15:$H$15</c:f>
              <c:strCache>
                <c:ptCount val="6"/>
                <c:pt idx="0">
                  <c:v>PARTNER ZA OPĆE PRAVNE POSLOVE</c:v>
                </c:pt>
                <c:pt idx="1">
                  <c:v>KORPORATIVNO PRAVO</c:v>
                </c:pt>
                <c:pt idx="2">
                  <c:v>BRANITELJ PARNIČAR</c:v>
                </c:pt>
                <c:pt idx="3">
                  <c:v>INTELEKTUALNOG VLASN.</c:v>
                </c:pt>
                <c:pt idx="4">
                  <c:v>STEČAJ</c:v>
                </c:pt>
                <c:pt idx="5">
                  <c:v>ADMINISTRATORI</c:v>
                </c:pt>
              </c:strCache>
            </c:strRef>
          </c:cat>
          <c:val>
            <c:numRef>
              <c:f>'PARAMETRI PROJEKTA'!$C$19:$H$19</c:f>
              <c:numCache>
                <c:formatCode>#,##0.00</c:formatCode>
                <c:ptCount val="6"/>
                <c:pt idx="0">
                  <c:v>226.5</c:v>
                </c:pt>
                <c:pt idx="1">
                  <c:v>192.5</c:v>
                </c:pt>
                <c:pt idx="2">
                  <c:v>301.71428571428572</c:v>
                </c:pt>
                <c:pt idx="3">
                  <c:v>99</c:v>
                </c:pt>
                <c:pt idx="4">
                  <c:v>0</c:v>
                </c:pt>
                <c:pt idx="5">
                  <c:v>191.42857142857142</c:v>
                </c:pt>
              </c:numCache>
            </c:numRef>
          </c:val>
          <c:extLst>
            <c:ext xmlns:c16="http://schemas.microsoft.com/office/drawing/2014/chart" uri="{C3380CC4-5D6E-409C-BE32-E72D297353CC}">
              <c16:uniqueId val="{00000001-0F16-4B3D-BA50-9FA94006C8CD}"/>
            </c:ext>
          </c:extLst>
        </c:ser>
        <c:dLbls>
          <c:showLegendKey val="0"/>
          <c:showVal val="0"/>
          <c:showCatName val="0"/>
          <c:showSerName val="0"/>
          <c:showPercent val="0"/>
          <c:showBubbleSize val="0"/>
        </c:dLbls>
        <c:gapWidth val="199"/>
        <c:axId val="243689824"/>
        <c:axId val="243690208"/>
      </c:barChart>
      <c:catAx>
        <c:axId val="24368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sr-Latn-RS"/>
          </a:p>
        </c:txPr>
        <c:crossAx val="243690208"/>
        <c:crosses val="autoZero"/>
        <c:auto val="1"/>
        <c:lblAlgn val="ctr"/>
        <c:lblOffset val="100"/>
        <c:noMultiLvlLbl val="0"/>
      </c:catAx>
      <c:valAx>
        <c:axId val="2436902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2436898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13</xdr:row>
      <xdr:rowOff>19049</xdr:rowOff>
    </xdr:from>
    <xdr:to>
      <xdr:col>4</xdr:col>
      <xdr:colOff>866774</xdr:colOff>
      <xdr:row>42</xdr:row>
      <xdr:rowOff>95250</xdr:rowOff>
    </xdr:to>
    <xdr:graphicFrame macro="">
      <xdr:nvGraphicFramePr>
        <xdr:cNvPr id="7" name="Grafikon 6" descr="Stupčasti grafikon s prikazom planiranog i stvarnog troška">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1009648</xdr:colOff>
      <xdr:row>13</xdr:row>
      <xdr:rowOff>19049</xdr:rowOff>
    </xdr:from>
    <xdr:to>
      <xdr:col>9</xdr:col>
      <xdr:colOff>30448</xdr:colOff>
      <xdr:row>42</xdr:row>
      <xdr:rowOff>95250</xdr:rowOff>
    </xdr:to>
    <xdr:graphicFrame macro="">
      <xdr:nvGraphicFramePr>
        <xdr:cNvPr id="8" name="Grafikon 7" descr="Stupčasti grafikon s prikazom planiranog i stvarnog utroška vremena">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28</xdr:col>
      <xdr:colOff>590550</xdr:colOff>
      <xdr:row>14</xdr:row>
      <xdr:rowOff>28576</xdr:rowOff>
    </xdr:to>
    <xdr:sp macro="" textlink="">
      <xdr:nvSpPr>
        <xdr:cNvPr id="3" name="Pravokutnik 2" descr="INFO:To add a row, select the bottom-right most cell in the body of the table (not the totals row) and press Tab, or press SHIFT and then F10 within table where you want the row inserted and select Insert | Table Rows Above/Below.&#10;Be sure all unused rows are deleted, as the PROJECT TOTALS PivotTable will use all of the tables cells, and otherwise would give erroneous results.&#10;To delete this info tip, select any edge and press Delete.&#10;">
          <a:extLst>
            <a:ext uri="{FF2B5EF4-FFF2-40B4-BE49-F238E27FC236}">
              <a16:creationId xmlns:a16="http://schemas.microsoft.com/office/drawing/2014/main" id="{00000000-0008-0000-0100-000003000000}"/>
            </a:ext>
          </a:extLst>
        </xdr:cNvPr>
        <xdr:cNvSpPr/>
      </xdr:nvSpPr>
      <xdr:spPr>
        <a:xfrm>
          <a:off x="9906000" y="447675"/>
          <a:ext cx="3028950" cy="2943226"/>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hr" sz="1800">
              <a:solidFill>
                <a:schemeClr val="tx1">
                  <a:lumMod val="65000"/>
                  <a:lumOff val="35000"/>
                </a:schemeClr>
              </a:solidFill>
              <a:latin typeface="+mj-lt"/>
            </a:rPr>
            <a:t>INFORMACIJE</a:t>
          </a:r>
        </a:p>
        <a:p>
          <a:pPr algn="l" rtl="0"/>
          <a:endParaRPr lang="en-US" sz="1100">
            <a:solidFill>
              <a:schemeClr val="tx1">
                <a:lumMod val="65000"/>
                <a:lumOff val="35000"/>
              </a:schemeClr>
            </a:solidFill>
          </a:endParaRPr>
        </a:p>
        <a:p>
          <a:pPr algn="l" rtl="0"/>
          <a:r>
            <a:rPr lang="hr" sz="1100">
              <a:solidFill>
                <a:schemeClr val="tx1">
                  <a:lumMod val="65000"/>
                  <a:lumOff val="35000"/>
                </a:schemeClr>
              </a:solidFill>
            </a:rPr>
            <a:t>Da biste dodali redak, odaberite</a:t>
          </a:r>
          <a:r>
            <a:rPr lang="hr" sz="1100" baseline="0">
              <a:solidFill>
                <a:schemeClr val="tx1">
                  <a:lumMod val="65000"/>
                  <a:lumOff val="35000"/>
                </a:schemeClr>
              </a:solidFill>
            </a:rPr>
            <a:t> najdonju ćeliju u tijelu tablice (ne redak zbroja) pa pritisnite tabulator ili pritisnite SHIFT pa F10 u tablici ondje gdje želite umetnuti redak te odaberite Umetan</a:t>
          </a:r>
          <a:r>
            <a:rPr lang="en-US" sz="1100" baseline="0">
              <a:solidFill>
                <a:schemeClr val="tx1">
                  <a:lumMod val="65000"/>
                  <a:lumOff val="35000"/>
                </a:schemeClr>
              </a:solidFill>
            </a:rPr>
            <a:t>i</a:t>
          </a:r>
          <a:r>
            <a:rPr lang="hr" sz="1100" baseline="0">
              <a:solidFill>
                <a:schemeClr val="tx1">
                  <a:lumMod val="65000"/>
                  <a:lumOff val="35000"/>
                </a:schemeClr>
              </a:solidFill>
            </a:rPr>
            <a:t> | Reci tablice iznad/ispod.</a:t>
          </a:r>
        </a:p>
        <a:p>
          <a:pPr algn="l" rtl="0"/>
          <a:endParaRPr lang="en-US" sz="1100" baseline="0">
            <a:solidFill>
              <a:schemeClr val="tx1">
                <a:lumMod val="65000"/>
                <a:lumOff val="35000"/>
              </a:schemeClr>
            </a:solidFill>
          </a:endParaRPr>
        </a:p>
        <a:p>
          <a:pPr algn="l" rtl="0"/>
          <a:r>
            <a:rPr lang="hr" sz="1100" baseline="0">
              <a:solidFill>
                <a:schemeClr val="tx1">
                  <a:lumMod val="65000"/>
                  <a:lumOff val="35000"/>
                </a:schemeClr>
              </a:solidFill>
            </a:rPr>
            <a:t>Obavezno izbrišite sve neiskorištene retke jer bi se inače, s obzirom na to da se u zaokretnoj tablici UKUPNI ZBROJEVI ZA PROJEKT koriste sve ćelije tablice, dobili pogrešni rezultati.</a:t>
          </a:r>
        </a:p>
        <a:p>
          <a:pPr algn="l" rtl="0"/>
          <a:endParaRPr lang="en-US" sz="1100" baseline="0">
            <a:solidFill>
              <a:schemeClr val="tx1">
                <a:lumMod val="65000"/>
                <a:lumOff val="35000"/>
              </a:schemeClr>
            </a:solidFill>
          </a:endParaRPr>
        </a:p>
        <a:p>
          <a:pPr algn="l" rtl="0"/>
          <a:r>
            <a:rPr lang="hr" sz="1100" baseline="0">
              <a:solidFill>
                <a:schemeClr val="tx1">
                  <a:lumMod val="65000"/>
                  <a:lumOff val="35000"/>
                </a:schemeClr>
              </a:solidFill>
            </a:rPr>
            <a:t>Da biste izbrisali taj savjet s informacijama, odaberite bilo koji rub pa pritisnite tipku Delete.</a:t>
          </a:r>
          <a:endParaRPr lang="en-US" sz="1100">
            <a:solidFill>
              <a:schemeClr val="tx1">
                <a:lumMod val="65000"/>
                <a:lumOff val="35000"/>
              </a:schemeClr>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15</xdr:col>
      <xdr:colOff>0</xdr:colOff>
      <xdr:row>3</xdr:row>
      <xdr:rowOff>0</xdr:rowOff>
    </xdr:from>
    <xdr:to>
      <xdr:col>19</xdr:col>
      <xdr:colOff>590550</xdr:colOff>
      <xdr:row>15</xdr:row>
      <xdr:rowOff>95250</xdr:rowOff>
    </xdr:to>
    <xdr:sp macro="" textlink="">
      <xdr:nvSpPr>
        <xdr:cNvPr id="2" name="Pravokutnik 1" descr="INFO: This PivotTable will not refresh automatically.  To refresh it, select it (any cell within the PivotTable), on the PIVOTTABLE TOOLS | ANALYZE ribbon tab press Refresh.  Or press SHIFT + F10 by selecting the PivotTable and select Refresh.&#10;To delete this info tip, select any edge and press Delete&#10;">
          <a:extLst>
            <a:ext uri="{FF2B5EF4-FFF2-40B4-BE49-F238E27FC236}">
              <a16:creationId xmlns:a16="http://schemas.microsoft.com/office/drawing/2014/main" id="{00000000-0008-0000-0200-000002000000}"/>
            </a:ext>
          </a:extLst>
        </xdr:cNvPr>
        <xdr:cNvSpPr/>
      </xdr:nvSpPr>
      <xdr:spPr>
        <a:xfrm>
          <a:off x="11439525" y="885825"/>
          <a:ext cx="3028950" cy="2247900"/>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hr" sz="1800">
              <a:solidFill>
                <a:schemeClr val="tx1">
                  <a:lumMod val="65000"/>
                  <a:lumOff val="35000"/>
                </a:schemeClr>
              </a:solidFill>
              <a:latin typeface="+mj-lt"/>
            </a:rPr>
            <a:t>INFORMACIJE</a:t>
          </a:r>
        </a:p>
        <a:p>
          <a:pPr algn="l" rtl="0"/>
          <a:endParaRPr lang="en-US" sz="1100">
            <a:solidFill>
              <a:schemeClr val="tx1">
                <a:lumMod val="65000"/>
                <a:lumOff val="35000"/>
              </a:schemeClr>
            </a:solidFill>
          </a:endParaRPr>
        </a:p>
        <a:p>
          <a:pPr algn="l" rtl="0"/>
          <a:r>
            <a:rPr lang="hr" sz="1100">
              <a:solidFill>
                <a:schemeClr val="tx1">
                  <a:lumMod val="65000"/>
                  <a:lumOff val="35000"/>
                </a:schemeClr>
              </a:solidFill>
            </a:rPr>
            <a:t>Ta se zaokretna tablica neće automatski osvježavati.  Da biste je osvježili, odaberite</a:t>
          </a:r>
          <a:r>
            <a:rPr lang="hr" sz="1100" baseline="0">
              <a:solidFill>
                <a:schemeClr val="tx1">
                  <a:lumMod val="65000"/>
                  <a:lumOff val="35000"/>
                </a:schemeClr>
              </a:solidFill>
            </a:rPr>
            <a:t> je (odaberite bilo koju ćeliju u zaokretnoj tablici) pa na kartici vrpce ALATI ZAOKRETNE TABLICE | ANALIZA pritisnite Osvježi.  Ili unutar zaokretne tablice pritisnite SHIFT pa F10, a zatim odaberite Osvježi.</a:t>
          </a:r>
        </a:p>
        <a:p>
          <a:pPr algn="l" rtl="0"/>
          <a:endParaRPr lang="en-US" sz="1100" baseline="0">
            <a:solidFill>
              <a:schemeClr val="tx1">
                <a:lumMod val="65000"/>
                <a:lumOff val="35000"/>
              </a:schemeClr>
            </a:solidFill>
          </a:endParaRPr>
        </a:p>
        <a:p>
          <a:pPr algn="l" rtl="0"/>
          <a:r>
            <a:rPr lang="hr" sz="1100" baseline="0">
              <a:solidFill>
                <a:schemeClr val="tx1">
                  <a:lumMod val="65000"/>
                  <a:lumOff val="35000"/>
                </a:schemeClr>
              </a:solidFill>
            </a:rPr>
            <a:t>Da biste izbrisali taj savjet s informacijama, odaberite bilo koji rub pa pritisnite tipku Delete.</a:t>
          </a:r>
          <a:endParaRPr lang="en-US" sz="1100">
            <a:solidFill>
              <a:schemeClr val="tx1">
                <a:lumMod val="65000"/>
                <a:lumOff val="35000"/>
              </a:schemeClr>
            </a:solidFill>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15.40247789352" createdVersion="5" refreshedVersion="6" minRefreshableVersion="3" recordCount="5" xr:uid="{00000000-000A-0000-FFFF-FFFF00000000}">
  <cacheSource type="worksheet">
    <worksheetSource name="Detalji"/>
  </cacheSource>
  <cacheFields count="22">
    <cacheField name="NAZIV PROJEKTA" numFmtId="0">
      <sharedItems count="5">
        <s v="Projekt 1"/>
        <s v="Projekt 2"/>
        <s v="Projekt 3"/>
        <s v="Projekt 4"/>
        <s v="Projekt 5"/>
      </sharedItems>
    </cacheField>
    <cacheField name="VRSTA PROJEKTA" numFmtId="0">
      <sharedItems/>
    </cacheField>
    <cacheField name="PROCIJENJENI POČETAK" numFmtId="14">
      <sharedItems containsSemiMixedTypes="0" containsNonDate="0" containsDate="1" containsString="0" minDate="2019-02-19T00:00:00" maxDate="2019-09-28T00:00:00"/>
    </cacheField>
    <cacheField name="PROCIJENJENI ZAVRŠETAK" numFmtId="14">
      <sharedItems containsSemiMixedTypes="0" containsNonDate="0" containsDate="1" containsString="0" minDate="2019-04-20T00:00:00" maxDate="2019-10-28T00:00:00"/>
    </cacheField>
    <cacheField name="STVARNI POČETAK" numFmtId="14">
      <sharedItems containsSemiMixedTypes="0" containsNonDate="0" containsDate="1" containsString="0" minDate="2019-03-01T00:00:00" maxDate="2019-10-08T00:00:00"/>
    </cacheField>
    <cacheField name="STVARNI ZAVRŠETAK" numFmtId="14">
      <sharedItems containsSemiMixedTypes="0" containsNonDate="0" containsDate="1" containsString="0" minDate="2019-04-25T00:00:00" maxDate="2019-11-06T00:00:00"/>
    </cacheField>
    <cacheField name="PROCIJENJENI RAD" numFmtId="0">
      <sharedItems containsSemiMixedTypes="0" containsString="0" containsNumber="1" containsInteger="1" minValue="150" maxValue="500"/>
    </cacheField>
    <cacheField name="STVARNI RAD" numFmtId="0">
      <sharedItems containsSemiMixedTypes="0" containsString="0" containsNumber="1" containsInteger="1" minValue="145" maxValue="500"/>
    </cacheField>
    <cacheField name="PROCIJENJENO TRAJANJE" numFmtId="0">
      <sharedItems containsSemiMixedTypes="0" containsString="0" containsNumber="1" containsInteger="1" minValue="0" maxValue="69"/>
    </cacheField>
    <cacheField name="STVARNO TRAJANJE" numFmtId="0">
      <sharedItems containsSemiMixedTypes="0" containsString="0" containsNumber="1" containsInteger="1" minValue="0" maxValue="69"/>
    </cacheField>
    <cacheField name="PARTNER ZA OPĆE PRAVNE POSLOVE" numFmtId="167">
      <sharedItems containsSemiMixedTypes="0" containsString="0" containsNumber="1" containsInteger="1" minValue="5250" maxValue="35000"/>
    </cacheField>
    <cacheField name="PRAVNIK ZA KORPORATIVNO PRAVO" numFmtId="167">
      <sharedItems containsSemiMixedTypes="0" containsString="0" containsNumber="1" containsInteger="1" minValue="0" maxValue="40000"/>
    </cacheField>
    <cacheField name="BRANITELJ PARNIČAR" numFmtId="167">
      <sharedItems containsSemiMixedTypes="0" containsString="0" containsNumber="1" containsInteger="1" minValue="0" maxValue="75000"/>
    </cacheField>
    <cacheField name="PRAVNIK ZA INTELEKTUALNO VLASNIŠTVO" numFmtId="167">
      <sharedItems containsSemiMixedTypes="0" containsString="0" containsNumber="1" containsInteger="1" minValue="0" maxValue="24750"/>
    </cacheField>
    <cacheField name="PRAVNIK ZA STEČAJEVE" numFmtId="167">
      <sharedItems containsSemiMixedTypes="0" containsString="0" containsNumber="1" containsInteger="1" minValue="0" maxValue="0"/>
    </cacheField>
    <cacheField name="ADMINISTRATORI" numFmtId="167">
      <sharedItems containsSemiMixedTypes="0" containsString="0" containsNumber="1" containsInteger="1" minValue="5625" maxValue="20000"/>
    </cacheField>
    <cacheField name="PARTNER ZA OPĆE PRAVNE POSLOVE 2" numFmtId="167">
      <sharedItems containsSemiMixedTypes="0" containsString="0" containsNumber="1" containsInteger="1" minValue="5075" maxValue="35000"/>
    </cacheField>
    <cacheField name="PRAVNIK ZA KORPORATIVNO PRAVO 2" numFmtId="167">
      <sharedItems containsSemiMixedTypes="0" containsString="0" containsNumber="1" containsInteger="1" minValue="0" maxValue="39000"/>
    </cacheField>
    <cacheField name="BRANITELJ PARNIČAR 2" numFmtId="167">
      <sharedItems containsSemiMixedTypes="0" containsString="0" containsNumber="1" containsInteger="1" minValue="0" maxValue="75000"/>
    </cacheField>
    <cacheField name="PRAVNIK ZA INTELEKTUALNO VLASNIŠTVO 2" numFmtId="167">
      <sharedItems containsSemiMixedTypes="0" containsString="0" containsNumber="1" containsInteger="1" minValue="0" maxValue="23925"/>
    </cacheField>
    <cacheField name="PRAVNIK ZA STEČAJEVE 2" numFmtId="167">
      <sharedItems containsSemiMixedTypes="0" containsString="0" containsNumber="1" containsInteger="1" minValue="0" maxValue="0"/>
    </cacheField>
    <cacheField name="ADMINISTRATOR 2" numFmtId="167">
      <sharedItems containsSemiMixedTypes="0" containsString="0" containsNumber="1" minValue="5437.5" maxValue="195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Osnivanje tvrtke"/>
    <d v="2019-02-19T00:00:00"/>
    <d v="2019-04-20T00:00:00"/>
    <d v="2019-03-01T00:00:00"/>
    <d v="2019-04-25T00:00:00"/>
    <n v="200"/>
    <n v="220"/>
    <n v="61"/>
    <n v="54"/>
    <n v="7000"/>
    <n v="20000"/>
    <n v="0"/>
    <n v="0"/>
    <n v="0"/>
    <n v="12500"/>
    <n v="7700"/>
    <n v="22000"/>
    <n v="0"/>
    <n v="0"/>
    <n v="0"/>
    <n v="13750"/>
  </r>
  <r>
    <x v="1"/>
    <s v="Preuzimanje tvrtke"/>
    <d v="2019-03-21T00:00:00"/>
    <d v="2019-05-30T00:00:00"/>
    <d v="2019-03-31T00:00:00"/>
    <d v="2019-06-09T00:00:00"/>
    <n v="400"/>
    <n v="390"/>
    <n v="69"/>
    <n v="69"/>
    <n v="14000"/>
    <n v="40000"/>
    <n v="0"/>
    <n v="11000"/>
    <n v="0"/>
    <n v="20000"/>
    <n v="13650"/>
    <n v="39000"/>
    <n v="0"/>
    <n v="10725"/>
    <n v="0"/>
    <n v="19500"/>
  </r>
  <r>
    <x v="2"/>
    <s v="Obrana od odgovornosti za proizvod"/>
    <d v="2019-07-19T00:00:00"/>
    <d v="2019-07-19T00:00:00"/>
    <d v="2019-07-19T00:00:00"/>
    <d v="2019-08-08T00:00:00"/>
    <n v="500"/>
    <n v="500"/>
    <n v="0"/>
    <n v="19"/>
    <n v="35000"/>
    <n v="0"/>
    <n v="75000"/>
    <n v="0"/>
    <n v="0"/>
    <n v="18750"/>
    <n v="35000"/>
    <n v="0"/>
    <n v="75000"/>
    <n v="0"/>
    <n v="0"/>
    <n v="18750"/>
  </r>
  <r>
    <x v="3"/>
    <s v="Prijava patenta"/>
    <d v="2019-09-07T00:00:00"/>
    <d v="2019-10-07T00:00:00"/>
    <d v="2019-10-07T00:00:00"/>
    <d v="2019-10-07T00:00:00"/>
    <n v="150"/>
    <n v="145"/>
    <n v="30"/>
    <n v="0"/>
    <n v="5250"/>
    <n v="0"/>
    <n v="0"/>
    <n v="24750"/>
    <n v="0"/>
    <n v="5625"/>
    <n v="5075"/>
    <n v="0"/>
    <n v="0"/>
    <n v="23925"/>
    <n v="0"/>
    <n v="5437.5"/>
  </r>
  <r>
    <x v="4"/>
    <s v="Tužba zaposlenika"/>
    <d v="2019-09-27T00:00:00"/>
    <d v="2019-10-27T00:00:00"/>
    <d v="2019-10-07T00:00:00"/>
    <d v="2019-11-05T00:00:00"/>
    <n v="250"/>
    <n v="255"/>
    <n v="30"/>
    <n v="28"/>
    <n v="17500"/>
    <n v="6250"/>
    <n v="30000"/>
    <n v="0"/>
    <n v="0"/>
    <n v="9375"/>
    <n v="17850"/>
    <n v="6375"/>
    <n v="30600"/>
    <n v="0"/>
    <n v="0"/>
    <n v="956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ZbrojeviZaokretneTablice" cacheId="3"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4">
  <location ref="B5:N11" firstHeaderRow="0" firstDataRow="1" firstDataCol="1"/>
  <pivotFields count="22">
    <pivotField axis="axisRow" compact="0" outline="0" showAll="0">
      <items count="6">
        <item x="0"/>
        <item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0"/>
  </rowFields>
  <rowItems count="6">
    <i>
      <x/>
    </i>
    <i>
      <x v="1"/>
    </i>
    <i>
      <x v="2"/>
    </i>
    <i>
      <x v="3"/>
    </i>
    <i>
      <x v="4"/>
    </i>
    <i t="grand">
      <x/>
    </i>
  </rowItems>
  <colFields count="1">
    <field x="-2"/>
  </colFields>
  <colItems count="12">
    <i>
      <x/>
    </i>
    <i i="1">
      <x v="1"/>
    </i>
    <i i="2">
      <x v="2"/>
    </i>
    <i i="3">
      <x v="3"/>
    </i>
    <i i="4">
      <x v="4"/>
    </i>
    <i i="5">
      <x v="5"/>
    </i>
    <i i="6">
      <x v="6"/>
    </i>
    <i i="7">
      <x v="7"/>
    </i>
    <i i="8">
      <x v="8"/>
    </i>
    <i i="9">
      <x v="9"/>
    </i>
    <i i="10">
      <x v="10"/>
    </i>
    <i i="11">
      <x v="11"/>
    </i>
  </colItems>
  <dataFields count="12">
    <dataField name="PARTNER ZA OPĆE PRAVNE POSLOVE " fld="10" baseField="0" baseItem="2" numFmtId="167"/>
    <dataField name="KORPORATIVNO PRAVO " fld="11" baseField="0" baseItem="2" numFmtId="167"/>
    <dataField name="BRANITELJ PARNIČAR " fld="12" baseField="0" baseItem="2" numFmtId="167"/>
    <dataField name="INTELEKTUALNOG VLASNIŠTVO " fld="13" baseField="0" baseItem="2" numFmtId="167"/>
    <dataField name="STEČAJ " fld="14" baseField="0" baseItem="2" numFmtId="167"/>
    <dataField name="ADMINISTRATORI " fld="15" baseField="0" baseItem="2" numFmtId="167"/>
    <dataField name="PARTNER ZA OPĆE PRAVNE POSLOVE  " fld="16" baseField="0" baseItem="2" numFmtId="167"/>
    <dataField name="KORPORATIVNO PRAVO" fld="17" baseField="0" baseItem="2" numFmtId="167"/>
    <dataField name="BRANITELJ PARNIČAR  " fld="18" baseField="0" baseItem="2" numFmtId="167"/>
    <dataField name="STEČAJ" fld="19" baseField="0" baseItem="2" numFmtId="167"/>
    <dataField name="INTELEKTUALNOG VLASNIŠTVO" fld="20" baseField="0" baseItem="2" numFmtId="167"/>
    <dataField name="ADMINISTRATORI  " fld="21" baseField="0" baseItem="2" numFmtId="167"/>
  </dataFields>
  <formats count="85">
    <format dxfId="214">
      <pivotArea dataOnly="0" labelOnly="1" outline="0" fieldPosition="0">
        <references count="1">
          <reference field="4294967294" count="12">
            <x v="0"/>
            <x v="1"/>
            <x v="2"/>
            <x v="3"/>
            <x v="4"/>
            <x v="5"/>
            <x v="6"/>
            <x v="7"/>
            <x v="8"/>
            <x v="9"/>
            <x v="10"/>
            <x v="11"/>
          </reference>
        </references>
      </pivotArea>
    </format>
    <format dxfId="213">
      <pivotArea outline="0" fieldPosition="0">
        <references count="2">
          <reference field="4294967294" count="1" selected="0">
            <x v="0"/>
          </reference>
          <reference field="0" count="1" selected="0">
            <x v="0"/>
          </reference>
        </references>
      </pivotArea>
    </format>
    <format dxfId="212">
      <pivotArea outline="0" fieldPosition="0">
        <references count="2">
          <reference field="4294967294" count="1" selected="0">
            <x v="1"/>
          </reference>
          <reference field="0" count="1" selected="0">
            <x v="0"/>
          </reference>
        </references>
      </pivotArea>
    </format>
    <format dxfId="211">
      <pivotArea outline="0" fieldPosition="0">
        <references count="2">
          <reference field="4294967294" count="1" selected="0">
            <x v="2"/>
          </reference>
          <reference field="0" count="1" selected="0">
            <x v="0"/>
          </reference>
        </references>
      </pivotArea>
    </format>
    <format dxfId="210">
      <pivotArea outline="0" fieldPosition="0">
        <references count="2">
          <reference field="4294967294" count="1" selected="0">
            <x v="3"/>
          </reference>
          <reference field="0" count="1" selected="0">
            <x v="0"/>
          </reference>
        </references>
      </pivotArea>
    </format>
    <format dxfId="209">
      <pivotArea outline="0" fieldPosition="0">
        <references count="2">
          <reference field="4294967294" count="1" selected="0">
            <x v="4"/>
          </reference>
          <reference field="0" count="1" selected="0">
            <x v="0"/>
          </reference>
        </references>
      </pivotArea>
    </format>
    <format dxfId="208">
      <pivotArea outline="0" fieldPosition="0">
        <references count="2">
          <reference field="4294967294" count="1" selected="0">
            <x v="5"/>
          </reference>
          <reference field="0" count="1" selected="0">
            <x v="0"/>
          </reference>
        </references>
      </pivotArea>
    </format>
    <format dxfId="207">
      <pivotArea outline="0" fieldPosition="0">
        <references count="2">
          <reference field="4294967294" count="1" selected="0">
            <x v="6"/>
          </reference>
          <reference field="0" count="1" selected="0">
            <x v="0"/>
          </reference>
        </references>
      </pivotArea>
    </format>
    <format dxfId="206">
      <pivotArea outline="0" fieldPosition="0">
        <references count="2">
          <reference field="4294967294" count="1" selected="0">
            <x v="7"/>
          </reference>
          <reference field="0" count="1" selected="0">
            <x v="0"/>
          </reference>
        </references>
      </pivotArea>
    </format>
    <format dxfId="205">
      <pivotArea outline="0" fieldPosition="0">
        <references count="2">
          <reference field="4294967294" count="1" selected="0">
            <x v="8"/>
          </reference>
          <reference field="0" count="1" selected="0">
            <x v="0"/>
          </reference>
        </references>
      </pivotArea>
    </format>
    <format dxfId="204">
      <pivotArea outline="0" fieldPosition="0">
        <references count="2">
          <reference field="4294967294" count="1" selected="0">
            <x v="9"/>
          </reference>
          <reference field="0" count="1" selected="0">
            <x v="0"/>
          </reference>
        </references>
      </pivotArea>
    </format>
    <format dxfId="203">
      <pivotArea outline="0" fieldPosition="0">
        <references count="2">
          <reference field="4294967294" count="1" selected="0">
            <x v="10"/>
          </reference>
          <reference field="0" count="1" selected="0">
            <x v="0"/>
          </reference>
        </references>
      </pivotArea>
    </format>
    <format dxfId="202">
      <pivotArea outline="0" fieldPosition="0">
        <references count="2">
          <reference field="4294967294" count="1" selected="0">
            <x v="11"/>
          </reference>
          <reference field="0" count="1" selected="0">
            <x v="0"/>
          </reference>
        </references>
      </pivotArea>
    </format>
    <format dxfId="201">
      <pivotArea outline="0" fieldPosition="0">
        <references count="2">
          <reference field="4294967294" count="1" selected="0">
            <x v="0"/>
          </reference>
          <reference field="0" count="1" selected="0">
            <x v="1"/>
          </reference>
        </references>
      </pivotArea>
    </format>
    <format dxfId="200">
      <pivotArea outline="0" fieldPosition="0">
        <references count="2">
          <reference field="4294967294" count="1" selected="0">
            <x v="1"/>
          </reference>
          <reference field="0" count="1" selected="0">
            <x v="1"/>
          </reference>
        </references>
      </pivotArea>
    </format>
    <format dxfId="199">
      <pivotArea outline="0" fieldPosition="0">
        <references count="2">
          <reference field="4294967294" count="1" selected="0">
            <x v="2"/>
          </reference>
          <reference field="0" count="1" selected="0">
            <x v="1"/>
          </reference>
        </references>
      </pivotArea>
    </format>
    <format dxfId="198">
      <pivotArea outline="0" fieldPosition="0">
        <references count="2">
          <reference field="4294967294" count="1" selected="0">
            <x v="3"/>
          </reference>
          <reference field="0" count="1" selected="0">
            <x v="1"/>
          </reference>
        </references>
      </pivotArea>
    </format>
    <format dxfId="197">
      <pivotArea outline="0" fieldPosition="0">
        <references count="2">
          <reference field="4294967294" count="1" selected="0">
            <x v="4"/>
          </reference>
          <reference field="0" count="1" selected="0">
            <x v="1"/>
          </reference>
        </references>
      </pivotArea>
    </format>
    <format dxfId="196">
      <pivotArea outline="0" fieldPosition="0">
        <references count="2">
          <reference field="4294967294" count="1" selected="0">
            <x v="5"/>
          </reference>
          <reference field="0" count="1" selected="0">
            <x v="1"/>
          </reference>
        </references>
      </pivotArea>
    </format>
    <format dxfId="195">
      <pivotArea outline="0" fieldPosition="0">
        <references count="2">
          <reference field="4294967294" count="1" selected="0">
            <x v="6"/>
          </reference>
          <reference field="0" count="1" selected="0">
            <x v="1"/>
          </reference>
        </references>
      </pivotArea>
    </format>
    <format dxfId="194">
      <pivotArea outline="0" fieldPosition="0">
        <references count="2">
          <reference field="4294967294" count="1" selected="0">
            <x v="7"/>
          </reference>
          <reference field="0" count="1" selected="0">
            <x v="1"/>
          </reference>
        </references>
      </pivotArea>
    </format>
    <format dxfId="193">
      <pivotArea outline="0" fieldPosition="0">
        <references count="2">
          <reference field="4294967294" count="1" selected="0">
            <x v="8"/>
          </reference>
          <reference field="0" count="1" selected="0">
            <x v="1"/>
          </reference>
        </references>
      </pivotArea>
    </format>
    <format dxfId="192">
      <pivotArea outline="0" fieldPosition="0">
        <references count="2">
          <reference field="4294967294" count="1" selected="0">
            <x v="9"/>
          </reference>
          <reference field="0" count="1" selected="0">
            <x v="1"/>
          </reference>
        </references>
      </pivotArea>
    </format>
    <format dxfId="191">
      <pivotArea outline="0" fieldPosition="0">
        <references count="2">
          <reference field="4294967294" count="1" selected="0">
            <x v="10"/>
          </reference>
          <reference field="0" count="1" selected="0">
            <x v="1"/>
          </reference>
        </references>
      </pivotArea>
    </format>
    <format dxfId="190">
      <pivotArea outline="0" fieldPosition="0">
        <references count="2">
          <reference field="4294967294" count="1" selected="0">
            <x v="11"/>
          </reference>
          <reference field="0" count="1" selected="0">
            <x v="1"/>
          </reference>
        </references>
      </pivotArea>
    </format>
    <format dxfId="189">
      <pivotArea outline="0" fieldPosition="0">
        <references count="2">
          <reference field="4294967294" count="1" selected="0">
            <x v="0"/>
          </reference>
          <reference field="0" count="1" selected="0">
            <x v="2"/>
          </reference>
        </references>
      </pivotArea>
    </format>
    <format dxfId="188">
      <pivotArea outline="0" fieldPosition="0">
        <references count="2">
          <reference field="4294967294" count="1" selected="0">
            <x v="1"/>
          </reference>
          <reference field="0" count="1" selected="0">
            <x v="2"/>
          </reference>
        </references>
      </pivotArea>
    </format>
    <format dxfId="187">
      <pivotArea outline="0" fieldPosition="0">
        <references count="2">
          <reference field="4294967294" count="1" selected="0">
            <x v="2"/>
          </reference>
          <reference field="0" count="1" selected="0">
            <x v="2"/>
          </reference>
        </references>
      </pivotArea>
    </format>
    <format dxfId="186">
      <pivotArea outline="0" fieldPosition="0">
        <references count="2">
          <reference field="4294967294" count="1" selected="0">
            <x v="3"/>
          </reference>
          <reference field="0" count="1" selected="0">
            <x v="2"/>
          </reference>
        </references>
      </pivotArea>
    </format>
    <format dxfId="185">
      <pivotArea outline="0" fieldPosition="0">
        <references count="2">
          <reference field="4294967294" count="1" selected="0">
            <x v="4"/>
          </reference>
          <reference field="0" count="1" selected="0">
            <x v="2"/>
          </reference>
        </references>
      </pivotArea>
    </format>
    <format dxfId="184">
      <pivotArea outline="0" fieldPosition="0">
        <references count="2">
          <reference field="4294967294" count="1" selected="0">
            <x v="5"/>
          </reference>
          <reference field="0" count="1" selected="0">
            <x v="2"/>
          </reference>
        </references>
      </pivotArea>
    </format>
    <format dxfId="183">
      <pivotArea outline="0" fieldPosition="0">
        <references count="2">
          <reference field="4294967294" count="1" selected="0">
            <x v="6"/>
          </reference>
          <reference field="0" count="1" selected="0">
            <x v="2"/>
          </reference>
        </references>
      </pivotArea>
    </format>
    <format dxfId="182">
      <pivotArea outline="0" fieldPosition="0">
        <references count="2">
          <reference field="4294967294" count="1" selected="0">
            <x v="7"/>
          </reference>
          <reference field="0" count="1" selected="0">
            <x v="2"/>
          </reference>
        </references>
      </pivotArea>
    </format>
    <format dxfId="181">
      <pivotArea outline="0" fieldPosition="0">
        <references count="2">
          <reference field="4294967294" count="1" selected="0">
            <x v="8"/>
          </reference>
          <reference field="0" count="1" selected="0">
            <x v="2"/>
          </reference>
        </references>
      </pivotArea>
    </format>
    <format dxfId="180">
      <pivotArea outline="0" fieldPosition="0">
        <references count="2">
          <reference field="4294967294" count="1" selected="0">
            <x v="9"/>
          </reference>
          <reference field="0" count="1" selected="0">
            <x v="2"/>
          </reference>
        </references>
      </pivotArea>
    </format>
    <format dxfId="179">
      <pivotArea outline="0" fieldPosition="0">
        <references count="2">
          <reference field="4294967294" count="1" selected="0">
            <x v="10"/>
          </reference>
          <reference field="0" count="1" selected="0">
            <x v="2"/>
          </reference>
        </references>
      </pivotArea>
    </format>
    <format dxfId="178">
      <pivotArea outline="0" fieldPosition="0">
        <references count="2">
          <reference field="4294967294" count="1" selected="0">
            <x v="11"/>
          </reference>
          <reference field="0" count="1" selected="0">
            <x v="2"/>
          </reference>
        </references>
      </pivotArea>
    </format>
    <format dxfId="177">
      <pivotArea outline="0" fieldPosition="0">
        <references count="2">
          <reference field="4294967294" count="1" selected="0">
            <x v="0"/>
          </reference>
          <reference field="0" count="1" selected="0">
            <x v="3"/>
          </reference>
        </references>
      </pivotArea>
    </format>
    <format dxfId="176">
      <pivotArea outline="0" fieldPosition="0">
        <references count="2">
          <reference field="4294967294" count="1" selected="0">
            <x v="1"/>
          </reference>
          <reference field="0" count="1" selected="0">
            <x v="3"/>
          </reference>
        </references>
      </pivotArea>
    </format>
    <format dxfId="175">
      <pivotArea outline="0" fieldPosition="0">
        <references count="2">
          <reference field="4294967294" count="1" selected="0">
            <x v="2"/>
          </reference>
          <reference field="0" count="1" selected="0">
            <x v="3"/>
          </reference>
        </references>
      </pivotArea>
    </format>
    <format dxfId="174">
      <pivotArea outline="0" fieldPosition="0">
        <references count="2">
          <reference field="4294967294" count="1" selected="0">
            <x v="3"/>
          </reference>
          <reference field="0" count="1" selected="0">
            <x v="3"/>
          </reference>
        </references>
      </pivotArea>
    </format>
    <format dxfId="173">
      <pivotArea outline="0" fieldPosition="0">
        <references count="2">
          <reference field="4294967294" count="1" selected="0">
            <x v="4"/>
          </reference>
          <reference field="0" count="1" selected="0">
            <x v="3"/>
          </reference>
        </references>
      </pivotArea>
    </format>
    <format dxfId="172">
      <pivotArea outline="0" fieldPosition="0">
        <references count="2">
          <reference field="4294967294" count="1" selected="0">
            <x v="5"/>
          </reference>
          <reference field="0" count="1" selected="0">
            <x v="3"/>
          </reference>
        </references>
      </pivotArea>
    </format>
    <format dxfId="171">
      <pivotArea outline="0" fieldPosition="0">
        <references count="2">
          <reference field="4294967294" count="1" selected="0">
            <x v="6"/>
          </reference>
          <reference field="0" count="1" selected="0">
            <x v="3"/>
          </reference>
        </references>
      </pivotArea>
    </format>
    <format dxfId="170">
      <pivotArea outline="0" fieldPosition="0">
        <references count="2">
          <reference field="4294967294" count="1" selected="0">
            <x v="7"/>
          </reference>
          <reference field="0" count="1" selected="0">
            <x v="3"/>
          </reference>
        </references>
      </pivotArea>
    </format>
    <format dxfId="169">
      <pivotArea outline="0" fieldPosition="0">
        <references count="2">
          <reference field="4294967294" count="1" selected="0">
            <x v="8"/>
          </reference>
          <reference field="0" count="1" selected="0">
            <x v="3"/>
          </reference>
        </references>
      </pivotArea>
    </format>
    <format dxfId="168">
      <pivotArea outline="0" fieldPosition="0">
        <references count="2">
          <reference field="4294967294" count="1" selected="0">
            <x v="9"/>
          </reference>
          <reference field="0" count="1" selected="0">
            <x v="3"/>
          </reference>
        </references>
      </pivotArea>
    </format>
    <format dxfId="167">
      <pivotArea outline="0" fieldPosition="0">
        <references count="2">
          <reference field="4294967294" count="1" selected="0">
            <x v="10"/>
          </reference>
          <reference field="0" count="1" selected="0">
            <x v="3"/>
          </reference>
        </references>
      </pivotArea>
    </format>
    <format dxfId="166">
      <pivotArea outline="0" fieldPosition="0">
        <references count="2">
          <reference field="4294967294" count="1" selected="0">
            <x v="11"/>
          </reference>
          <reference field="0" count="1" selected="0">
            <x v="3"/>
          </reference>
        </references>
      </pivotArea>
    </format>
    <format dxfId="165">
      <pivotArea outline="0" fieldPosition="0">
        <references count="2">
          <reference field="4294967294" count="1" selected="0">
            <x v="0"/>
          </reference>
          <reference field="0" count="1" selected="0">
            <x v="4"/>
          </reference>
        </references>
      </pivotArea>
    </format>
    <format dxfId="164">
      <pivotArea outline="0" fieldPosition="0">
        <references count="2">
          <reference field="4294967294" count="1" selected="0">
            <x v="1"/>
          </reference>
          <reference field="0" count="1" selected="0">
            <x v="4"/>
          </reference>
        </references>
      </pivotArea>
    </format>
    <format dxfId="163">
      <pivotArea outline="0" fieldPosition="0">
        <references count="2">
          <reference field="4294967294" count="1" selected="0">
            <x v="2"/>
          </reference>
          <reference field="0" count="1" selected="0">
            <x v="4"/>
          </reference>
        </references>
      </pivotArea>
    </format>
    <format dxfId="162">
      <pivotArea outline="0" fieldPosition="0">
        <references count="2">
          <reference field="4294967294" count="1" selected="0">
            <x v="3"/>
          </reference>
          <reference field="0" count="1" selected="0">
            <x v="4"/>
          </reference>
        </references>
      </pivotArea>
    </format>
    <format dxfId="161">
      <pivotArea outline="0" fieldPosition="0">
        <references count="2">
          <reference field="4294967294" count="1" selected="0">
            <x v="4"/>
          </reference>
          <reference field="0" count="1" selected="0">
            <x v="4"/>
          </reference>
        </references>
      </pivotArea>
    </format>
    <format dxfId="160">
      <pivotArea outline="0" fieldPosition="0">
        <references count="2">
          <reference field="4294967294" count="1" selected="0">
            <x v="5"/>
          </reference>
          <reference field="0" count="1" selected="0">
            <x v="4"/>
          </reference>
        </references>
      </pivotArea>
    </format>
    <format dxfId="159">
      <pivotArea outline="0" fieldPosition="0">
        <references count="2">
          <reference field="4294967294" count="1" selected="0">
            <x v="6"/>
          </reference>
          <reference field="0" count="1" selected="0">
            <x v="4"/>
          </reference>
        </references>
      </pivotArea>
    </format>
    <format dxfId="158">
      <pivotArea outline="0" fieldPosition="0">
        <references count="2">
          <reference field="4294967294" count="1" selected="0">
            <x v="7"/>
          </reference>
          <reference field="0" count="1" selected="0">
            <x v="4"/>
          </reference>
        </references>
      </pivotArea>
    </format>
    <format dxfId="157">
      <pivotArea outline="0" fieldPosition="0">
        <references count="2">
          <reference field="4294967294" count="1" selected="0">
            <x v="8"/>
          </reference>
          <reference field="0" count="1" selected="0">
            <x v="4"/>
          </reference>
        </references>
      </pivotArea>
    </format>
    <format dxfId="156">
      <pivotArea outline="0" fieldPosition="0">
        <references count="2">
          <reference field="4294967294" count="1" selected="0">
            <x v="9"/>
          </reference>
          <reference field="0" count="1" selected="0">
            <x v="4"/>
          </reference>
        </references>
      </pivotArea>
    </format>
    <format dxfId="155">
      <pivotArea outline="0" fieldPosition="0">
        <references count="2">
          <reference field="4294967294" count="1" selected="0">
            <x v="10"/>
          </reference>
          <reference field="0" count="1" selected="0">
            <x v="4"/>
          </reference>
        </references>
      </pivotArea>
    </format>
    <format dxfId="154">
      <pivotArea outline="0" fieldPosition="0">
        <references count="2">
          <reference field="4294967294" count="1" selected="0">
            <x v="11"/>
          </reference>
          <reference field="0" count="1" selected="0">
            <x v="4"/>
          </reference>
        </references>
      </pivotArea>
    </format>
    <format dxfId="153">
      <pivotArea field="0" grandRow="1" outline="0" axis="axisRow" fieldPosition="0">
        <references count="1">
          <reference field="4294967294" count="1" selected="0">
            <x v="0"/>
          </reference>
        </references>
      </pivotArea>
    </format>
    <format dxfId="152">
      <pivotArea field="0" grandRow="1" outline="0" axis="axisRow" fieldPosition="0">
        <references count="1">
          <reference field="4294967294" count="1" selected="0">
            <x v="1"/>
          </reference>
        </references>
      </pivotArea>
    </format>
    <format dxfId="151">
      <pivotArea field="0" grandRow="1" outline="0" axis="axisRow" fieldPosition="0">
        <references count="1">
          <reference field="4294967294" count="1" selected="0">
            <x v="2"/>
          </reference>
        </references>
      </pivotArea>
    </format>
    <format dxfId="150">
      <pivotArea field="0" grandRow="1" outline="0" axis="axisRow" fieldPosition="0">
        <references count="1">
          <reference field="4294967294" count="1" selected="0">
            <x v="3"/>
          </reference>
        </references>
      </pivotArea>
    </format>
    <format dxfId="149">
      <pivotArea field="0" grandRow="1" outline="0" axis="axisRow" fieldPosition="0">
        <references count="1">
          <reference field="4294967294" count="1" selected="0">
            <x v="4"/>
          </reference>
        </references>
      </pivotArea>
    </format>
    <format dxfId="148">
      <pivotArea field="0" grandRow="1" outline="0" axis="axisRow" fieldPosition="0">
        <references count="1">
          <reference field="4294967294" count="1" selected="0">
            <x v="5"/>
          </reference>
        </references>
      </pivotArea>
    </format>
    <format dxfId="147">
      <pivotArea field="0" grandRow="1" outline="0" axis="axisRow" fieldPosition="0">
        <references count="1">
          <reference field="4294967294" count="1" selected="0">
            <x v="6"/>
          </reference>
        </references>
      </pivotArea>
    </format>
    <format dxfId="146">
      <pivotArea field="0" grandRow="1" outline="0" axis="axisRow" fieldPosition="0">
        <references count="1">
          <reference field="4294967294" count="1" selected="0">
            <x v="7"/>
          </reference>
        </references>
      </pivotArea>
    </format>
    <format dxfId="145">
      <pivotArea field="0" grandRow="1" outline="0" axis="axisRow" fieldPosition="0">
        <references count="1">
          <reference field="4294967294" count="1" selected="0">
            <x v="8"/>
          </reference>
        </references>
      </pivotArea>
    </format>
    <format dxfId="144">
      <pivotArea field="0" grandRow="1" outline="0" axis="axisRow" fieldPosition="0">
        <references count="1">
          <reference field="4294967294" count="1" selected="0">
            <x v="9"/>
          </reference>
        </references>
      </pivotArea>
    </format>
    <format dxfId="143">
      <pivotArea field="0" grandRow="1" outline="0" axis="axisRow" fieldPosition="0">
        <references count="1">
          <reference field="4294967294" count="1" selected="0">
            <x v="10"/>
          </reference>
        </references>
      </pivotArea>
    </format>
    <format dxfId="142">
      <pivotArea field="0" grandRow="1" outline="0" axis="axisRow" fieldPosition="0">
        <references count="1">
          <reference field="4294967294" count="1" selected="0">
            <x v="11"/>
          </reference>
        </references>
      </pivotArea>
    </format>
    <format dxfId="141">
      <pivotArea outline="0" fieldPosition="0">
        <references count="1">
          <reference field="4294967294" count="1">
            <x v="0"/>
          </reference>
        </references>
      </pivotArea>
    </format>
    <format dxfId="140">
      <pivotArea outline="0" fieldPosition="0">
        <references count="1">
          <reference field="4294967294" count="1">
            <x v="1"/>
          </reference>
        </references>
      </pivotArea>
    </format>
    <format dxfId="139">
      <pivotArea outline="0" fieldPosition="0">
        <references count="1">
          <reference field="4294967294" count="1">
            <x v="2"/>
          </reference>
        </references>
      </pivotArea>
    </format>
    <format dxfId="138">
      <pivotArea outline="0" fieldPosition="0">
        <references count="1">
          <reference field="4294967294" count="1">
            <x v="3"/>
          </reference>
        </references>
      </pivotArea>
    </format>
    <format dxfId="137">
      <pivotArea outline="0" fieldPosition="0">
        <references count="1">
          <reference field="4294967294" count="1">
            <x v="4"/>
          </reference>
        </references>
      </pivotArea>
    </format>
    <format dxfId="136">
      <pivotArea outline="0" fieldPosition="0">
        <references count="1">
          <reference field="4294967294" count="1">
            <x v="5"/>
          </reference>
        </references>
      </pivotArea>
    </format>
    <format dxfId="135">
      <pivotArea outline="0" fieldPosition="0">
        <references count="1">
          <reference field="4294967294" count="1">
            <x v="6"/>
          </reference>
        </references>
      </pivotArea>
    </format>
    <format dxfId="134">
      <pivotArea outline="0" fieldPosition="0">
        <references count="1">
          <reference field="4294967294" count="1">
            <x v="7"/>
          </reference>
        </references>
      </pivotArea>
    </format>
    <format dxfId="133">
      <pivotArea outline="0" fieldPosition="0">
        <references count="1">
          <reference field="4294967294" count="1">
            <x v="8"/>
          </reference>
        </references>
      </pivotArea>
    </format>
    <format dxfId="132">
      <pivotArea outline="0" fieldPosition="0">
        <references count="1">
          <reference field="4294967294" count="1">
            <x v="9"/>
          </reference>
        </references>
      </pivotArea>
    </format>
    <format dxfId="131">
      <pivotArea outline="0" fieldPosition="0">
        <references count="1">
          <reference field="4294967294" count="1">
            <x v="10"/>
          </reference>
        </references>
      </pivotArea>
    </format>
    <format dxfId="130">
      <pivotArea outline="0" fieldPosition="0">
        <references count="1">
          <reference field="4294967294" count="1">
            <x v="11"/>
          </reference>
        </references>
      </pivotArea>
    </format>
  </formats>
  <pivotTableStyleInfo name="PivotStyleMedium3" showRowHeaders="1" showColHeaders="1" showRowStripes="1" showColStripes="0" showLastColumn="1"/>
  <extLst>
    <ext xmlns:x14="http://schemas.microsoft.com/office/spreadsheetml/2009/9/main" uri="{962EF5D1-5CA2-4c93-8EF4-DBF5C05439D2}">
      <x14:pivotTableDefinition xmlns:xm="http://schemas.microsoft.com/office/excel/2006/main" altTextSummary="U ovoj se zaokretnoj tablici navode nazivi projekata i izračunate vrijednosti za sve stavke s radnog lista PARAMETRI PROJEKTA, izračunati množenjem sati trajanja s radnog lista DETALJI O PROJEKTU"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arametri" displayName="Parametri" ref="B5:I11" headerRowDxfId="232" dataDxfId="231">
  <autoFilter ref="B5:I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VRSTA PROJEKTA" totalsRowLabel="Zbroj" dataDxfId="230" totalsRowDxfId="229"/>
    <tableColumn id="2" xr3:uid="{00000000-0010-0000-0000-000002000000}" name="PARTNER ZA OPĆE PRAVNE POSLOVE" dataDxfId="228" totalsRowDxfId="227"/>
    <tableColumn id="3" xr3:uid="{00000000-0010-0000-0000-000003000000}" name="PRAVNIK ZA KORPORATIVNO PRAVO" dataDxfId="226" totalsRowDxfId="225"/>
    <tableColumn id="4" xr3:uid="{00000000-0010-0000-0000-000004000000}" name="BRANITELJ PARNIČAR" dataDxfId="224" totalsRowDxfId="223"/>
    <tableColumn id="5" xr3:uid="{00000000-0010-0000-0000-000005000000}" name="PRAVNIK ZA INTELEKTUALNO VLASNIŠTVO" dataDxfId="222" totalsRowDxfId="221"/>
    <tableColumn id="6" xr3:uid="{00000000-0010-0000-0000-000006000000}" name="PRAVNIK ZA STEČAJEVE" dataDxfId="220" totalsRowDxfId="219"/>
    <tableColumn id="7" xr3:uid="{00000000-0010-0000-0000-000007000000}" name="ADMINISTRATORI" dataDxfId="218" totalsRowDxfId="217"/>
    <tableColumn id="8" xr3:uid="{00000000-0010-0000-0000-000008000000}" name="Zbroj" totalsRowFunction="sum" dataDxfId="216" totalsRowDxfId="215">
      <calculatedColumnFormula>SUM(Parametri[[#This Row],[PARTNER ZA OPĆE PRAVNE POSLOVE]:[ADMINISTRATORI]])</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U ovu tablicu unesite vrstu projekta, postotke za općeg partnera, poslovnog odvjetnika, branitelja, pravnika za intelektualnu imovinu, stečajnog odvjetnika i administratorsko osoblje. Ukupni zbroj izračunava se automatsk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etalji" displayName="Detalji" ref="B4:W10" totalsRowCount="1" headerRowDxfId="0">
  <autoFilter ref="B4:W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100-000001000000}" name="NAZIV PROJEKTA" totalsRowLabel="Zbroj" dataDxfId="2" totalsRowDxfId="1"/>
    <tableColumn id="2" xr3:uid="{00000000-0010-0000-0100-000002000000}" name="VRSTA PROJEKTA" dataDxfId="4" totalsRowDxfId="3"/>
    <tableColumn id="3" xr3:uid="{00000000-0010-0000-0100-000003000000}" name="PROCIJENJENI POČETAK" dataDxfId="6" totalsRowDxfId="5"/>
    <tableColumn id="4" xr3:uid="{00000000-0010-0000-0100-000004000000}" name="PROCIJENJENI ZAVRŠETAK" dataDxfId="8" totalsRowDxfId="7"/>
    <tableColumn id="7" xr3:uid="{00000000-0010-0000-0100-000007000000}" name="STVARNI POČETAK" dataDxfId="10" totalsRowDxfId="9"/>
    <tableColumn id="8" xr3:uid="{00000000-0010-0000-0100-000008000000}" name="STVARNI ZAVRŠETAK" dataDxfId="12" totalsRowDxfId="11"/>
    <tableColumn id="5" xr3:uid="{00000000-0010-0000-0100-000005000000}" name="PROCIJENJENI RAD" totalsRowFunction="sum" dataDxfId="14" totalsRowDxfId="13"/>
    <tableColumn id="9" xr3:uid="{00000000-0010-0000-0100-000009000000}" name="STVARNI RAD" totalsRowFunction="sum" dataDxfId="16" totalsRowDxfId="15"/>
    <tableColumn id="6" xr3:uid="{00000000-0010-0000-0100-000006000000}" name="PROCIJENJENO TRAJANJE" totalsRowFunction="sum" dataDxfId="18" totalsRowDxfId="17">
      <calculatedColumnFormula>DAYS360(Detalji[[#This Row],[PROCIJENJENI POČETAK]],Detalji[[#This Row],[PROCIJENJENI ZAVRŠETAK]],FALSE)</calculatedColumnFormula>
    </tableColumn>
    <tableColumn id="10" xr3:uid="{00000000-0010-0000-0100-00000A000000}" name="STVARNO TRAJANJE" totalsRowFunction="sum" dataDxfId="20" totalsRowDxfId="19">
      <calculatedColumnFormula>DAYS360(Detalji[[#This Row],[STVARNI POČETAK]],Detalji[[#This Row],[STVARNI ZAVRŠETAK]],FALSE)</calculatedColumnFormula>
    </tableColumn>
    <tableColumn id="11" xr3:uid="{00000000-0010-0000-0100-00000B000000}" name="PARTNER ZA OPĆE PRAVNE POSLOVE" dataDxfId="22" totalsRowDxfId="21">
      <calculatedColumnFormula>INDEX(Parametri[],MATCH(Detalji[[#This Row],[VRSTA PROJEKTA]],Parametri[VRSTA PROJEKTA],0),MATCH(Detalji[[#Headers],[PARTNER ZA OPĆE PRAVNE POSLOVE]],Parametri[#Headers],0))*INDEX('PARAMETRI PROJEKTA'!$B$12:$H$12,1,MATCH(Detalji[[#Headers],[PARTNER ZA OPĆE PRAVNE POSLOVE]],Parametri[#Headers],0))*Detalji[[#This Row],[PROCIJENJENI RAD]]</calculatedColumnFormula>
    </tableColumn>
    <tableColumn id="12" xr3:uid="{00000000-0010-0000-0100-00000C000000}" name="PRAVNIK ZA KORPORATIVNO PRAVO" dataDxfId="24" totalsRowDxfId="23">
      <calculatedColumnFormula>INDEX(Parametri[],MATCH(Detalji[[#This Row],[VRSTA PROJEKTA]],Parametri[VRSTA PROJEKTA],0),MATCH(Detalji[[#Headers],[PRAVNIK ZA KORPORATIVNO PRAVO]],Parametri[#Headers],0))*INDEX('PARAMETRI PROJEKTA'!$B$12:$H$12,1,MATCH(Detalji[[#Headers],[PRAVNIK ZA KORPORATIVNO PRAVO]],Parametri[#Headers],0))*Detalji[[#This Row],[PROCIJENJENI RAD]]</calculatedColumnFormula>
    </tableColumn>
    <tableColumn id="13" xr3:uid="{00000000-0010-0000-0100-00000D000000}" name="BRANITELJ PARNIČAR" dataDxfId="26" totalsRowDxfId="25">
      <calculatedColumnFormula>INDEX(Parametri[],MATCH(Detalji[[#This Row],[VRSTA PROJEKTA]],Parametri[VRSTA PROJEKTA],0),MATCH(Detalji[[#Headers],[BRANITELJ PARNIČAR]],Parametri[#Headers],0))*INDEX('PARAMETRI PROJEKTA'!$B$12:$H$12,1,MATCH(Detalji[[#Headers],[BRANITELJ PARNIČAR]],Parametri[#Headers],0))*Detalji[[#This Row],[PROCIJENJENI RAD]]</calculatedColumnFormula>
    </tableColumn>
    <tableColumn id="14" xr3:uid="{00000000-0010-0000-0100-00000E000000}" name="PRAVNIK ZA INTELEKTUALNO VLASNIŠTVO" dataDxfId="28" totalsRowDxfId="27">
      <calculatedColumnFormula>INDEX(Parametri[],MATCH(Detalji[[#This Row],[VRSTA PROJEKTA]],Parametri[VRSTA PROJEKTA],0),MATCH(Detalji[[#Headers],[PRAVNIK ZA INTELEKTUALNO VLASNIŠTVO]],Parametri[#Headers],0))*INDEX('PARAMETRI PROJEKTA'!$B$12:$H$12,1,MATCH(Detalji[[#Headers],[PRAVNIK ZA INTELEKTUALNO VLASNIŠTVO]],Parametri[#Headers],0))*Detalji[[#This Row],[PROCIJENJENI RAD]]</calculatedColumnFormula>
    </tableColumn>
    <tableColumn id="15" xr3:uid="{00000000-0010-0000-0100-00000F000000}" name="PRAVNIK ZA STEČAJEVE" dataDxfId="30" totalsRowDxfId="29">
      <calculatedColumnFormula>INDEX(Parametri[],MATCH(Detalji[[#This Row],[VRSTA PROJEKTA]],Parametri[VRSTA PROJEKTA],0),MATCH(Detalji[[#Headers],[PRAVNIK ZA STEČAJEVE]],Parametri[#Headers],0))*INDEX('PARAMETRI PROJEKTA'!$B$12:$H$12,1,MATCH(Detalji[[#Headers],[PRAVNIK ZA STEČAJEVE]],Parametri[#Headers],0))*Detalji[[#This Row],[PROCIJENJENI RAD]]</calculatedColumnFormula>
    </tableColumn>
    <tableColumn id="16" xr3:uid="{00000000-0010-0000-0100-000010000000}" name="ADMINISTRATORI" dataDxfId="32" totalsRowDxfId="31">
      <calculatedColumnFormula>INDEX(Parametri[],MATCH(Detalji[[#This Row],[VRSTA PROJEKTA]],Parametri[VRSTA PROJEKTA],0),MATCH(Detalji[[#Headers],[ADMINISTRATORI]],Parametri[#Headers],0))*INDEX('PARAMETRI PROJEKTA'!$B$12:$H$12,1,MATCH(Detalji[[#Headers],[ADMINISTRATORI]],Parametri[#Headers],0))*Detalji[[#This Row],[PROCIJENJENI RAD]]</calculatedColumnFormula>
    </tableColumn>
    <tableColumn id="17" xr3:uid="{00000000-0010-0000-0100-000011000000}" name="PARTNER ZA OPĆE PRAVNE POSLOVE 2" dataDxfId="34" totalsRowDxfId="33">
      <calculatedColumnFormula>INDEX(Parametri[],MATCH(Detalji[[#This Row],[VRSTA PROJEKTA]],Parametri[VRSTA PROJEKTA],0),MATCH(Detalji[[#Headers],[PARTNER ZA OPĆE PRAVNE POSLOVE]],Parametri[#Headers],0))*INDEX('PARAMETRI PROJEKTA'!$B$12:$H$12,1,MATCH(Detalji[[#Headers],[PARTNER ZA OPĆE PRAVNE POSLOVE]],Parametri[#Headers],0))*Detalji[[#This Row],[STVARNI RAD]]</calculatedColumnFormula>
    </tableColumn>
    <tableColumn id="18" xr3:uid="{00000000-0010-0000-0100-000012000000}" name="PRAVNIK ZA KORPORATIVNO PRAVO 2" dataDxfId="36" totalsRowDxfId="35">
      <calculatedColumnFormula>INDEX(Parametri[],MATCH(Detalji[[#This Row],[VRSTA PROJEKTA]],Parametri[VRSTA PROJEKTA],0),MATCH(Detalji[[#Headers],[PRAVNIK ZA KORPORATIVNO PRAVO]],Parametri[#Headers],0))*INDEX('PARAMETRI PROJEKTA'!$B$12:$H$12,1,MATCH(Detalji[[#Headers],[PRAVNIK ZA KORPORATIVNO PRAVO]],Parametri[#Headers],0))*Detalji[[#This Row],[STVARNI RAD]]</calculatedColumnFormula>
    </tableColumn>
    <tableColumn id="19" xr3:uid="{00000000-0010-0000-0100-000013000000}" name="BRANITELJ PARNIČAR 2" dataDxfId="38" totalsRowDxfId="37">
      <calculatedColumnFormula>INDEX(Parametri[],MATCH(Detalji[[#This Row],[VRSTA PROJEKTA]],Parametri[VRSTA PROJEKTA],0),MATCH(Detalji[[#Headers],[BRANITELJ PARNIČAR]],Parametri[#Headers],0))*INDEX('PARAMETRI PROJEKTA'!$B$12:$H$12,1,MATCH(Detalji[[#Headers],[BRANITELJ PARNIČAR]],Parametri[#Headers],0))*Detalji[[#This Row],[STVARNI RAD]]</calculatedColumnFormula>
    </tableColumn>
    <tableColumn id="20" xr3:uid="{00000000-0010-0000-0100-000014000000}" name="PRAVNIK ZA INTELEKTUALNO VLASNIŠTVO 2" dataDxfId="40" totalsRowDxfId="39">
      <calculatedColumnFormula>INDEX(Parametri[],MATCH(Detalji[[#This Row],[VRSTA PROJEKTA]],Parametri[VRSTA PROJEKTA],0),MATCH(Detalji[[#Headers],[PRAVNIK ZA INTELEKTUALNO VLASNIŠTVO]],Parametri[#Headers],0))*INDEX('PARAMETRI PROJEKTA'!$B$12:$H$12,1,MATCH(Detalji[[#Headers],[PRAVNIK ZA INTELEKTUALNO VLASNIŠTVO]],Parametri[#Headers],0))*Detalji[[#This Row],[STVARNI RAD]]</calculatedColumnFormula>
    </tableColumn>
    <tableColumn id="21" xr3:uid="{00000000-0010-0000-0100-000015000000}" name="PRAVNIK ZA STEČAJEVE 2" dataDxfId="42" totalsRowDxfId="41">
      <calculatedColumnFormula>INDEX(Parametri[],MATCH(Detalji[[#This Row],[VRSTA PROJEKTA]],Parametri[VRSTA PROJEKTA],0),MATCH(Detalji[[#Headers],[PRAVNIK ZA STEČAJEVE]],Parametri[#Headers],0))*INDEX('PARAMETRI PROJEKTA'!$B$12:$H$12,1,MATCH(Detalji[[#Headers],[PRAVNIK ZA STEČAJEVE]],Parametri[#Headers],0))*Detalji[[#This Row],[STVARNI RAD]]</calculatedColumnFormula>
    </tableColumn>
    <tableColumn id="22" xr3:uid="{00000000-0010-0000-0100-000016000000}" name="ADMINISTRATORI 2" dataDxfId="44" totalsRowDxfId="43">
      <calculatedColumnFormula>INDEX(Parametri[],MATCH(Detalji[[#This Row],[VRSTA PROJEKTA]],Parametri[VRSTA PROJEKTA],0),MATCH(Detalji[[#Headers],[ADMINISTRATORI]],Parametri[#Headers],0))*INDEX('PARAMETRI PROJEKTA'!$B$12:$H$12,1,MATCH(Detalji[[#Headers],[ADMINISTRATORI]],Parametri[#Headers],0))*Detalji[[#This Row],[STVARNI RAD]]</calculatedColumnFormula>
    </tableColumn>
  </tableColumns>
  <tableStyleInfo name="TableStyleMedium3" showFirstColumn="0" showLastColumn="0" showRowStripes="1" showColumnStripes="0"/>
  <extLst>
    <ext xmlns:x14="http://schemas.microsoft.com/office/spreadsheetml/2009/9/main" uri="{504A1905-F514-4f6f-8877-14C23A59335A}">
      <x14:table altTextSummary="U ovu tablicu unesite naziv projekta, procijenjeni datum početka i završetka, stvarni datum početka i završetka te procijenjen i stvaran posao. Odaberite vrstu projekta. Procijenjeno i stvarno trajanje te zbrojevi izračunavaju se automatski"/>
    </ext>
  </extLst>
</table>
</file>

<file path=xl/theme/theme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1296-3C54-4D56-9C28-B4929A993E34}">
  <sheetPr>
    <tabColor theme="8"/>
  </sheetPr>
  <dimension ref="B1:B8"/>
  <sheetViews>
    <sheetView showGridLines="0" tabSelected="1" workbookViewId="0"/>
  </sheetViews>
  <sheetFormatPr defaultRowHeight="12.75" x14ac:dyDescent="0.2"/>
  <cols>
    <col min="1" max="1" width="2.7109375" customWidth="1"/>
    <col min="2" max="2" width="74.42578125" customWidth="1"/>
    <col min="3" max="3" width="2.7109375" customWidth="1"/>
  </cols>
  <sheetData>
    <row r="1" spans="2:2" ht="19.5" x14ac:dyDescent="0.25">
      <c r="B1" s="18" t="s">
        <v>0</v>
      </c>
    </row>
    <row r="3" spans="2:2" ht="36.75" customHeight="1" x14ac:dyDescent="0.2">
      <c r="B3" s="19" t="s">
        <v>72</v>
      </c>
    </row>
    <row r="4" spans="2:2" ht="34.5" customHeight="1" x14ac:dyDescent="0.2">
      <c r="B4" s="19" t="s">
        <v>1</v>
      </c>
    </row>
    <row r="5" spans="2:2" ht="50.25" customHeight="1" x14ac:dyDescent="0.2">
      <c r="B5" s="19" t="s">
        <v>70</v>
      </c>
    </row>
    <row r="6" spans="2:2" ht="22.5" customHeight="1" x14ac:dyDescent="0.2">
      <c r="B6" s="20" t="s">
        <v>2</v>
      </c>
    </row>
    <row r="7" spans="2:2" ht="56.25" customHeight="1" x14ac:dyDescent="0.2">
      <c r="B7" s="19" t="s">
        <v>3</v>
      </c>
    </row>
    <row r="8" spans="2:2" ht="77.25" customHeight="1" x14ac:dyDescent="0.2">
      <c r="B8" s="19" t="s">
        <v>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autoPageBreaks="0"/>
  </sheetPr>
  <dimension ref="A1:I21"/>
  <sheetViews>
    <sheetView showGridLines="0" workbookViewId="0"/>
  </sheetViews>
  <sheetFormatPr defaultColWidth="9.140625" defaultRowHeight="14.25" x14ac:dyDescent="0.2"/>
  <cols>
    <col min="1" max="1" width="1.85546875" style="12" customWidth="1"/>
    <col min="2" max="2" width="36.42578125" style="5" customWidth="1"/>
    <col min="3" max="3" width="28.5703125" style="5" customWidth="1"/>
    <col min="4" max="4" width="23.42578125" style="5" customWidth="1"/>
    <col min="5" max="5" width="22.42578125" style="5" bestFit="1" customWidth="1"/>
    <col min="6" max="6" width="42.42578125" style="5" customWidth="1"/>
    <col min="7" max="7" width="23" style="5" customWidth="1"/>
    <col min="8" max="8" width="18.28515625" style="5" customWidth="1"/>
    <col min="9" max="9" width="10.42578125" style="5" customWidth="1"/>
    <col min="10" max="16384" width="9.140625" style="5"/>
  </cols>
  <sheetData>
    <row r="1" spans="1:9" ht="35.450000000000003" customHeight="1" x14ac:dyDescent="0.35">
      <c r="A1" s="12" t="s">
        <v>73</v>
      </c>
      <c r="B1" s="2" t="s">
        <v>9</v>
      </c>
      <c r="C1" s="2"/>
      <c r="D1" s="2"/>
      <c r="E1" s="2"/>
      <c r="F1" s="2"/>
      <c r="G1" s="2"/>
      <c r="H1" s="2"/>
      <c r="I1" s="2"/>
    </row>
    <row r="2" spans="1:9" ht="19.5" x14ac:dyDescent="0.25">
      <c r="A2" s="12" t="s">
        <v>5</v>
      </c>
      <c r="B2" s="3" t="s">
        <v>10</v>
      </c>
      <c r="C2" s="3"/>
      <c r="D2" s="3"/>
      <c r="E2" s="3"/>
      <c r="F2" s="3"/>
      <c r="G2" s="3"/>
      <c r="H2" s="3"/>
      <c r="I2" s="3"/>
    </row>
    <row r="3" spans="1:9" ht="15" x14ac:dyDescent="0.2">
      <c r="A3" s="12" t="s">
        <v>6</v>
      </c>
      <c r="B3" s="4" t="str">
        <f>B1&amp;" – povjerljivo"</f>
        <v>Naziv tvrtke – povjerljivo</v>
      </c>
      <c r="C3" s="4"/>
      <c r="D3" s="4"/>
      <c r="E3" s="4"/>
      <c r="F3" s="4"/>
      <c r="G3" s="4"/>
      <c r="H3" s="4"/>
      <c r="I3" s="4"/>
    </row>
    <row r="4" spans="1:9" ht="28.5" customHeight="1" x14ac:dyDescent="0.2">
      <c r="A4" s="12" t="s">
        <v>7</v>
      </c>
      <c r="B4" s="8" t="s">
        <v>11</v>
      </c>
    </row>
    <row r="5" spans="1:9" ht="25.5" x14ac:dyDescent="0.2">
      <c r="A5" s="12" t="s">
        <v>8</v>
      </c>
      <c r="B5" s="10" t="s">
        <v>12</v>
      </c>
      <c r="C5" s="10" t="s">
        <v>24</v>
      </c>
      <c r="D5" s="10" t="s">
        <v>25</v>
      </c>
      <c r="E5" s="10" t="s">
        <v>27</v>
      </c>
      <c r="F5" s="10" t="s">
        <v>28</v>
      </c>
      <c r="G5" s="10" t="s">
        <v>30</v>
      </c>
      <c r="H5" s="10" t="s">
        <v>32</v>
      </c>
      <c r="I5" s="10" t="s">
        <v>71</v>
      </c>
    </row>
    <row r="6" spans="1:9" x14ac:dyDescent="0.2">
      <c r="B6" s="5" t="s">
        <v>13</v>
      </c>
      <c r="C6" s="6">
        <v>0.1</v>
      </c>
      <c r="D6" s="6">
        <v>0.4</v>
      </c>
      <c r="E6" s="6">
        <v>0</v>
      </c>
      <c r="F6" s="6">
        <v>0</v>
      </c>
      <c r="G6" s="6">
        <v>0</v>
      </c>
      <c r="H6" s="6">
        <v>0.5</v>
      </c>
      <c r="I6" s="7">
        <f>SUM(Parametri[[#This Row],[PARTNER ZA OPĆE PRAVNE POSLOVE]:[ADMINISTRATORI]])</f>
        <v>1</v>
      </c>
    </row>
    <row r="7" spans="1:9" x14ac:dyDescent="0.2">
      <c r="B7" s="5" t="s">
        <v>14</v>
      </c>
      <c r="C7" s="6">
        <v>0.1</v>
      </c>
      <c r="D7" s="6">
        <v>0.4</v>
      </c>
      <c r="E7" s="6">
        <v>0</v>
      </c>
      <c r="F7" s="6">
        <v>0.1</v>
      </c>
      <c r="G7" s="6">
        <v>0</v>
      </c>
      <c r="H7" s="6">
        <v>0.4</v>
      </c>
      <c r="I7" s="7">
        <f>SUM(Parametri[[#This Row],[PARTNER ZA OPĆE PRAVNE POSLOVE]:[ADMINISTRATORI]])</f>
        <v>1</v>
      </c>
    </row>
    <row r="8" spans="1:9" x14ac:dyDescent="0.2">
      <c r="B8" s="5" t="s">
        <v>15</v>
      </c>
      <c r="C8" s="6">
        <v>0.2</v>
      </c>
      <c r="D8" s="6">
        <v>0</v>
      </c>
      <c r="E8" s="6">
        <v>0.5</v>
      </c>
      <c r="F8" s="6">
        <v>0</v>
      </c>
      <c r="G8" s="6">
        <v>0</v>
      </c>
      <c r="H8" s="6">
        <v>0.3</v>
      </c>
      <c r="I8" s="7">
        <f>SUM(Parametri[[#This Row],[PARTNER ZA OPĆE PRAVNE POSLOVE]:[ADMINISTRATORI]])</f>
        <v>1</v>
      </c>
    </row>
    <row r="9" spans="1:9" x14ac:dyDescent="0.2">
      <c r="B9" s="5" t="s">
        <v>16</v>
      </c>
      <c r="C9" s="6">
        <v>0.1</v>
      </c>
      <c r="D9" s="6">
        <v>0</v>
      </c>
      <c r="E9" s="6">
        <v>0</v>
      </c>
      <c r="F9" s="6">
        <v>0.6</v>
      </c>
      <c r="G9" s="6">
        <v>0</v>
      </c>
      <c r="H9" s="6">
        <v>0.3</v>
      </c>
      <c r="I9" s="7">
        <f>SUM(Parametri[[#This Row],[PARTNER ZA OPĆE PRAVNE POSLOVE]:[ADMINISTRATORI]])</f>
        <v>1</v>
      </c>
    </row>
    <row r="10" spans="1:9" x14ac:dyDescent="0.2">
      <c r="B10" s="5" t="s">
        <v>17</v>
      </c>
      <c r="C10" s="6">
        <v>0.2</v>
      </c>
      <c r="D10" s="6">
        <v>0.1</v>
      </c>
      <c r="E10" s="6">
        <v>0.4</v>
      </c>
      <c r="F10" s="6">
        <v>0</v>
      </c>
      <c r="G10" s="6">
        <v>0</v>
      </c>
      <c r="H10" s="6">
        <v>0.3</v>
      </c>
      <c r="I10" s="7">
        <f>SUM(Parametri[[#This Row],[PARTNER ZA OPĆE PRAVNE POSLOVE]:[ADMINISTRATORI]])</f>
        <v>1</v>
      </c>
    </row>
    <row r="11" spans="1:9" x14ac:dyDescent="0.2">
      <c r="B11" s="5" t="s">
        <v>18</v>
      </c>
      <c r="C11" s="6">
        <v>0.1</v>
      </c>
      <c r="D11" s="6">
        <v>0.2</v>
      </c>
      <c r="E11" s="6">
        <v>0</v>
      </c>
      <c r="F11" s="6">
        <v>0</v>
      </c>
      <c r="G11" s="6">
        <v>0.4</v>
      </c>
      <c r="H11" s="6">
        <v>0.3</v>
      </c>
      <c r="I11" s="7">
        <f>SUM(Parametri[[#This Row],[PARTNER ZA OPĆE PRAVNE POSLOVE]:[ADMINISTRATORI]])</f>
        <v>1</v>
      </c>
    </row>
    <row r="12" spans="1:9" ht="15" x14ac:dyDescent="0.2">
      <c r="A12" s="21" t="s">
        <v>74</v>
      </c>
      <c r="B12" s="5" t="s">
        <v>19</v>
      </c>
      <c r="C12" s="23">
        <v>350</v>
      </c>
      <c r="D12" s="23">
        <v>250</v>
      </c>
      <c r="E12" s="23">
        <v>300</v>
      </c>
      <c r="F12" s="23">
        <v>275</v>
      </c>
      <c r="G12" s="23">
        <v>225</v>
      </c>
      <c r="H12" s="23">
        <v>125</v>
      </c>
      <c r="I12" s="6"/>
    </row>
    <row r="14" spans="1:9" x14ac:dyDescent="0.2">
      <c r="A14" s="12" t="s">
        <v>75</v>
      </c>
      <c r="B14" s="12"/>
      <c r="C14" s="12"/>
      <c r="D14" s="12"/>
      <c r="E14" s="12"/>
      <c r="F14" s="12"/>
      <c r="G14" s="12"/>
      <c r="H14" s="12"/>
      <c r="I14" s="12"/>
    </row>
    <row r="15" spans="1:9" x14ac:dyDescent="0.2">
      <c r="B15" s="12"/>
      <c r="C15" s="12" t="s">
        <v>24</v>
      </c>
      <c r="D15" s="12" t="s">
        <v>26</v>
      </c>
      <c r="E15" s="12" t="s">
        <v>27</v>
      </c>
      <c r="F15" s="12" t="s">
        <v>29</v>
      </c>
      <c r="G15" s="12" t="s">
        <v>31</v>
      </c>
      <c r="H15" s="12" t="s">
        <v>32</v>
      </c>
      <c r="I15" s="12"/>
    </row>
    <row r="16" spans="1:9" x14ac:dyDescent="0.2">
      <c r="B16" s="12" t="s">
        <v>20</v>
      </c>
      <c r="C16" s="24">
        <f>SUBTOTAL(109,Detalji[PARTNER ZA OPĆE PRAVNE POSLOVE])</f>
        <v>78750</v>
      </c>
      <c r="D16" s="24">
        <f>SUBTOTAL(109,Detalji[PRAVNIK ZA KORPORATIVNO PRAVO])</f>
        <v>66250</v>
      </c>
      <c r="E16" s="24">
        <f>SUBTOTAL(109,Detalji[BRANITELJ PARNIČAR])</f>
        <v>105000</v>
      </c>
      <c r="F16" s="24">
        <f>SUBTOTAL(109,Detalji[PRAVNIK ZA INTELEKTUALNO VLASNIŠTVO])</f>
        <v>35750</v>
      </c>
      <c r="G16" s="24">
        <f>SUBTOTAL(109,Detalji[PRAVNIK ZA STEČAJEVE])</f>
        <v>0</v>
      </c>
      <c r="H16" s="24">
        <f>SUBTOTAL(109,Detalji[ADMINISTRATORI])</f>
        <v>66250</v>
      </c>
      <c r="I16" s="12"/>
    </row>
    <row r="17" spans="2:9" x14ac:dyDescent="0.2">
      <c r="B17" s="12" t="s">
        <v>21</v>
      </c>
      <c r="C17" s="24">
        <f>SUBTOTAL(109,Detalji[PARTNER ZA OPĆE PRAVNE POSLOVE 2])</f>
        <v>79275</v>
      </c>
      <c r="D17" s="24">
        <f>SUBTOTAL(109,Detalji[PRAVNIK ZA KORPORATIVNO PRAVO 2])</f>
        <v>67375</v>
      </c>
      <c r="E17" s="24">
        <f>SUBTOTAL(109,Detalji[BRANITELJ PARNIČAR 2])</f>
        <v>105600</v>
      </c>
      <c r="F17" s="24">
        <f>SUBTOTAL(109,Detalji[PRAVNIK ZA INTELEKTUALNO VLASNIŠTVO 2])</f>
        <v>34650</v>
      </c>
      <c r="G17" s="24">
        <f>SUBTOTAL(109,Detalji[PRAVNIK ZA STEČAJEVE 2])</f>
        <v>0</v>
      </c>
      <c r="H17" s="24">
        <f>SUBTOTAL(109,Detalji[ADMINISTRATORI 2])</f>
        <v>67000</v>
      </c>
      <c r="I17" s="12"/>
    </row>
    <row r="18" spans="2:9" x14ac:dyDescent="0.2">
      <c r="B18" s="12" t="s">
        <v>22</v>
      </c>
      <c r="C18" s="13">
        <f>C16/$C$12</f>
        <v>225</v>
      </c>
      <c r="D18" s="13">
        <f t="shared" ref="D18:H18" si="0">D16/$C$12</f>
        <v>189.28571428571428</v>
      </c>
      <c r="E18" s="13">
        <f t="shared" si="0"/>
        <v>300</v>
      </c>
      <c r="F18" s="13">
        <f t="shared" si="0"/>
        <v>102.14285714285714</v>
      </c>
      <c r="G18" s="13">
        <f t="shared" si="0"/>
        <v>0</v>
      </c>
      <c r="H18" s="13">
        <f t="shared" si="0"/>
        <v>189.28571428571428</v>
      </c>
      <c r="I18" s="12"/>
    </row>
    <row r="19" spans="2:9" x14ac:dyDescent="0.2">
      <c r="B19" s="12" t="s">
        <v>23</v>
      </c>
      <c r="C19" s="13">
        <f>C17/$C$12</f>
        <v>226.5</v>
      </c>
      <c r="D19" s="13">
        <f>D17/$C$12</f>
        <v>192.5</v>
      </c>
      <c r="E19" s="13">
        <f>E17/$C$12</f>
        <v>301.71428571428572</v>
      </c>
      <c r="F19" s="13">
        <f>F17/$C$12</f>
        <v>99</v>
      </c>
      <c r="G19" s="13">
        <f>G17/$C$12</f>
        <v>0</v>
      </c>
      <c r="H19" s="13">
        <f>H17/$C$12</f>
        <v>191.42857142857142</v>
      </c>
      <c r="I19" s="12"/>
    </row>
    <row r="20" spans="2:9" x14ac:dyDescent="0.2">
      <c r="B20" s="14"/>
      <c r="C20" s="14"/>
      <c r="D20" s="14"/>
      <c r="E20" s="14"/>
      <c r="F20" s="14"/>
      <c r="G20" s="14"/>
      <c r="H20" s="14"/>
      <c r="I20" s="14"/>
    </row>
    <row r="21" spans="2:9" x14ac:dyDescent="0.2">
      <c r="B21" s="14"/>
      <c r="C21" s="14"/>
      <c r="D21" s="14"/>
      <c r="E21" s="14"/>
      <c r="F21" s="14"/>
      <c r="G21" s="14"/>
      <c r="H21" s="14"/>
      <c r="I21" s="14"/>
    </row>
  </sheetData>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sheetPr>
  <dimension ref="A1:AC10"/>
  <sheetViews>
    <sheetView showGridLines="0" workbookViewId="0"/>
  </sheetViews>
  <sheetFormatPr defaultColWidth="9.140625" defaultRowHeight="14.25" x14ac:dyDescent="0.2"/>
  <cols>
    <col min="1" max="1" width="1.85546875" style="12" customWidth="1"/>
    <col min="2" max="2" width="19" style="1" customWidth="1"/>
    <col min="3" max="3" width="30.140625" style="1" customWidth="1"/>
    <col min="4" max="4" width="14.85546875" style="1" customWidth="1"/>
    <col min="5" max="5" width="15.7109375" style="1" customWidth="1"/>
    <col min="6" max="7" width="11.85546875" style="1" customWidth="1"/>
    <col min="8" max="8" width="15.28515625" style="1" customWidth="1"/>
    <col min="9" max="9" width="11.140625" style="1" customWidth="1"/>
    <col min="10" max="10" width="15.42578125" style="1" customWidth="1"/>
    <col min="11" max="11" width="10.28515625" style="1" bestFit="1" customWidth="1"/>
    <col min="12" max="12" width="15.5703125" style="1" hidden="1" customWidth="1"/>
    <col min="13" max="13" width="15.85546875" style="1" hidden="1" customWidth="1"/>
    <col min="14" max="14" width="11.42578125" style="1" hidden="1" customWidth="1"/>
    <col min="15" max="15" width="17" style="1" hidden="1" customWidth="1"/>
    <col min="16" max="16" width="13.28515625" style="1" hidden="1" customWidth="1"/>
    <col min="17" max="17" width="18.140625" style="1" hidden="1" customWidth="1"/>
    <col min="18" max="18" width="15.140625" style="1" hidden="1" customWidth="1"/>
    <col min="19" max="19" width="15.85546875" style="1" hidden="1" customWidth="1"/>
    <col min="20" max="20" width="12.5703125" style="1" hidden="1" customWidth="1"/>
    <col min="21" max="21" width="17.140625" style="1" hidden="1" customWidth="1"/>
    <col min="22" max="22" width="14.5703125" style="1" hidden="1" customWidth="1"/>
    <col min="23" max="23" width="18.85546875" style="1" hidden="1" customWidth="1"/>
    <col min="24" max="24" width="2.7109375" style="1" customWidth="1"/>
    <col min="25" max="16384" width="9.140625" style="1"/>
  </cols>
  <sheetData>
    <row r="1" spans="1:29" ht="35.450000000000003" customHeight="1" x14ac:dyDescent="0.35">
      <c r="A1" s="12" t="s">
        <v>76</v>
      </c>
      <c r="B1" s="2" t="str">
        <f>'PARAMETRI PROJEKTA'!B1</f>
        <v>Naziv tvrtke</v>
      </c>
      <c r="C1" s="2"/>
      <c r="D1" s="2"/>
      <c r="E1" s="2"/>
      <c r="F1" s="2"/>
      <c r="G1" s="2"/>
      <c r="H1" s="2"/>
      <c r="I1" s="2"/>
      <c r="J1" s="2"/>
      <c r="K1" s="2"/>
    </row>
    <row r="2" spans="1:29" ht="19.5" x14ac:dyDescent="0.25">
      <c r="A2" s="12" t="s">
        <v>33</v>
      </c>
      <c r="B2" s="3" t="str">
        <f>'PARAMETRI PROJEKTA'!B2</f>
        <v>Planiranje projekata za odvjetničke urede</v>
      </c>
      <c r="C2" s="3"/>
      <c r="D2" s="3"/>
      <c r="E2" s="3"/>
      <c r="F2" s="3"/>
      <c r="G2" s="3"/>
      <c r="H2" s="3"/>
      <c r="I2" s="3"/>
      <c r="J2" s="3"/>
      <c r="K2" s="3"/>
      <c r="Y2" s="26" t="s">
        <v>78</v>
      </c>
      <c r="Z2" s="27"/>
      <c r="AA2" s="27"/>
      <c r="AB2" s="27"/>
      <c r="AC2" s="27"/>
    </row>
    <row r="3" spans="1:29" s="17" customFormat="1" ht="29.25" customHeight="1" x14ac:dyDescent="0.2">
      <c r="A3" s="21" t="s">
        <v>6</v>
      </c>
      <c r="B3" s="16" t="str">
        <f>'PARAMETRI PROJEKTA'!B3</f>
        <v>Naziv tvrtke – povjerljivo</v>
      </c>
      <c r="C3" s="16"/>
      <c r="D3" s="16"/>
      <c r="E3" s="16"/>
      <c r="F3" s="16"/>
      <c r="G3" s="16"/>
      <c r="H3" s="16"/>
      <c r="I3" s="16"/>
      <c r="J3" s="16"/>
      <c r="K3" s="16"/>
      <c r="Y3" s="27"/>
      <c r="Z3" s="27"/>
      <c r="AA3" s="27"/>
      <c r="AB3" s="27"/>
      <c r="AC3" s="27"/>
    </row>
    <row r="4" spans="1:29" ht="38.25" x14ac:dyDescent="0.2">
      <c r="A4" s="21" t="s">
        <v>77</v>
      </c>
      <c r="B4" s="15" t="s">
        <v>34</v>
      </c>
      <c r="C4" s="15" t="s">
        <v>12</v>
      </c>
      <c r="D4" s="15" t="s">
        <v>40</v>
      </c>
      <c r="E4" s="15" t="s">
        <v>41</v>
      </c>
      <c r="F4" s="15" t="s">
        <v>42</v>
      </c>
      <c r="G4" s="15" t="s">
        <v>43</v>
      </c>
      <c r="H4" s="15" t="s">
        <v>44</v>
      </c>
      <c r="I4" s="15" t="s">
        <v>45</v>
      </c>
      <c r="J4" s="15" t="s">
        <v>46</v>
      </c>
      <c r="K4" s="15" t="s">
        <v>47</v>
      </c>
      <c r="L4" s="15" t="s">
        <v>24</v>
      </c>
      <c r="M4" s="15" t="s">
        <v>25</v>
      </c>
      <c r="N4" s="15" t="s">
        <v>27</v>
      </c>
      <c r="O4" s="15" t="s">
        <v>28</v>
      </c>
      <c r="P4" s="15" t="s">
        <v>30</v>
      </c>
      <c r="Q4" s="15" t="s">
        <v>32</v>
      </c>
      <c r="R4" s="15" t="s">
        <v>48</v>
      </c>
      <c r="S4" s="15" t="s">
        <v>49</v>
      </c>
      <c r="T4" s="15" t="s">
        <v>50</v>
      </c>
      <c r="U4" s="15" t="s">
        <v>51</v>
      </c>
      <c r="V4" s="15" t="s">
        <v>52</v>
      </c>
      <c r="W4" s="15" t="s">
        <v>79</v>
      </c>
      <c r="Y4" s="27"/>
      <c r="Z4" s="27"/>
      <c r="AA4" s="27"/>
      <c r="AB4" s="27"/>
      <c r="AC4" s="27"/>
    </row>
    <row r="5" spans="1:29" x14ac:dyDescent="0.2">
      <c r="B5" t="s">
        <v>35</v>
      </c>
      <c r="C5" t="s">
        <v>13</v>
      </c>
      <c r="D5" s="9">
        <f ca="1">TODAY()</f>
        <v>43515</v>
      </c>
      <c r="E5" s="9">
        <f ca="1">TODAY()+60</f>
        <v>43575</v>
      </c>
      <c r="F5" s="9">
        <f ca="1">TODAY()+10</f>
        <v>43525</v>
      </c>
      <c r="G5" s="9">
        <f ca="1">TODAY()+65</f>
        <v>43580</v>
      </c>
      <c r="H5">
        <v>200</v>
      </c>
      <c r="I5">
        <v>220</v>
      </c>
      <c r="J5">
        <f ca="1">DAYS360(Detalji[[#This Row],[PROCIJENJENI POČETAK]],Detalji[[#This Row],[PROCIJENJENI ZAVRŠETAK]],FALSE)</f>
        <v>61</v>
      </c>
      <c r="K5">
        <f ca="1">DAYS360(Detalji[[#This Row],[STVARNI POČETAK]],Detalji[[#This Row],[STVARNI ZAVRŠETAK]],FALSE)</f>
        <v>54</v>
      </c>
      <c r="L5" s="25">
        <f>INDEX(Parametri[],MATCH(Detalji[[#This Row],[VRSTA PROJEKTA]],Parametri[VRSTA PROJEKTA],0),MATCH(Detalji[[#Headers],[PARTNER ZA OPĆE PRAVNE POSLOVE]],Parametri[#Headers],0))*INDEX('PARAMETRI PROJEKTA'!$B$12:$H$12,1,MATCH(Detalji[[#Headers],[PARTNER ZA OPĆE PRAVNE POSLOVE]],Parametri[#Headers],0))*Detalji[[#This Row],[PROCIJENJENI RAD]]</f>
        <v>7000</v>
      </c>
      <c r="M5" s="25">
        <f>INDEX(Parametri[],MATCH(Detalji[[#This Row],[VRSTA PROJEKTA]],Parametri[VRSTA PROJEKTA],0),MATCH(Detalji[[#Headers],[PRAVNIK ZA KORPORATIVNO PRAVO]],Parametri[#Headers],0))*INDEX('PARAMETRI PROJEKTA'!$B$12:$H$12,1,MATCH(Detalji[[#Headers],[PRAVNIK ZA KORPORATIVNO PRAVO]],Parametri[#Headers],0))*Detalji[[#This Row],[PROCIJENJENI RAD]]</f>
        <v>20000</v>
      </c>
      <c r="N5" s="25">
        <f>INDEX(Parametri[],MATCH(Detalji[[#This Row],[VRSTA PROJEKTA]],Parametri[VRSTA PROJEKTA],0),MATCH(Detalji[[#Headers],[BRANITELJ PARNIČAR]],Parametri[#Headers],0))*INDEX('PARAMETRI PROJEKTA'!$B$12:$H$12,1,MATCH(Detalji[[#Headers],[BRANITELJ PARNIČAR]],Parametri[#Headers],0))*Detalji[[#This Row],[PROCIJENJENI RAD]]</f>
        <v>0</v>
      </c>
      <c r="O5" s="25">
        <f>INDEX(Parametri[],MATCH(Detalji[[#This Row],[VRSTA PROJEKTA]],Parametri[VRSTA PROJEKTA],0),MATCH(Detalji[[#Headers],[PRAVNIK ZA INTELEKTUALNO VLASNIŠTVO]],Parametri[#Headers],0))*INDEX('PARAMETRI PROJEKTA'!$B$12:$H$12,1,MATCH(Detalji[[#Headers],[PRAVNIK ZA INTELEKTUALNO VLASNIŠTVO]],Parametri[#Headers],0))*Detalji[[#This Row],[PROCIJENJENI RAD]]</f>
        <v>0</v>
      </c>
      <c r="P5" s="25">
        <f>INDEX(Parametri[],MATCH(Detalji[[#This Row],[VRSTA PROJEKTA]],Parametri[VRSTA PROJEKTA],0),MATCH(Detalji[[#Headers],[PRAVNIK ZA STEČAJEVE]],Parametri[#Headers],0))*INDEX('PARAMETRI PROJEKTA'!$B$12:$H$12,1,MATCH(Detalji[[#Headers],[PRAVNIK ZA STEČAJEVE]],Parametri[#Headers],0))*Detalji[[#This Row],[PROCIJENJENI RAD]]</f>
        <v>0</v>
      </c>
      <c r="Q5" s="25">
        <f>INDEX(Parametri[],MATCH(Detalji[[#This Row],[VRSTA PROJEKTA]],Parametri[VRSTA PROJEKTA],0),MATCH(Detalji[[#Headers],[ADMINISTRATORI]],Parametri[#Headers],0))*INDEX('PARAMETRI PROJEKTA'!$B$12:$H$12,1,MATCH(Detalji[[#Headers],[ADMINISTRATORI]],Parametri[#Headers],0))*Detalji[[#This Row],[PROCIJENJENI RAD]]</f>
        <v>12500</v>
      </c>
      <c r="R5" s="25">
        <f>INDEX(Parametri[],MATCH(Detalji[[#This Row],[VRSTA PROJEKTA]],Parametri[VRSTA PROJEKTA],0),MATCH(Detalji[[#Headers],[PARTNER ZA OPĆE PRAVNE POSLOVE]],Parametri[#Headers],0))*INDEX('PARAMETRI PROJEKTA'!$B$12:$H$12,1,MATCH(Detalji[[#Headers],[PARTNER ZA OPĆE PRAVNE POSLOVE]],Parametri[#Headers],0))*Detalji[[#This Row],[STVARNI RAD]]</f>
        <v>7700</v>
      </c>
      <c r="S5" s="25">
        <f>INDEX(Parametri[],MATCH(Detalji[[#This Row],[VRSTA PROJEKTA]],Parametri[VRSTA PROJEKTA],0),MATCH(Detalji[[#Headers],[PRAVNIK ZA KORPORATIVNO PRAVO]],Parametri[#Headers],0))*INDEX('PARAMETRI PROJEKTA'!$B$12:$H$12,1,MATCH(Detalji[[#Headers],[PRAVNIK ZA KORPORATIVNO PRAVO]],Parametri[#Headers],0))*Detalji[[#This Row],[STVARNI RAD]]</f>
        <v>22000</v>
      </c>
      <c r="T5" s="25">
        <f>INDEX(Parametri[],MATCH(Detalji[[#This Row],[VRSTA PROJEKTA]],Parametri[VRSTA PROJEKTA],0),MATCH(Detalji[[#Headers],[BRANITELJ PARNIČAR]],Parametri[#Headers],0))*INDEX('PARAMETRI PROJEKTA'!$B$12:$H$12,1,MATCH(Detalji[[#Headers],[BRANITELJ PARNIČAR]],Parametri[#Headers],0))*Detalji[[#This Row],[STVARNI RAD]]</f>
        <v>0</v>
      </c>
      <c r="U5" s="25">
        <f>INDEX(Parametri[],MATCH(Detalji[[#This Row],[VRSTA PROJEKTA]],Parametri[VRSTA PROJEKTA],0),MATCH(Detalji[[#Headers],[PRAVNIK ZA INTELEKTUALNO VLASNIŠTVO]],Parametri[#Headers],0))*INDEX('PARAMETRI PROJEKTA'!$B$12:$H$12,1,MATCH(Detalji[[#Headers],[PRAVNIK ZA INTELEKTUALNO VLASNIŠTVO]],Parametri[#Headers],0))*Detalji[[#This Row],[STVARNI RAD]]</f>
        <v>0</v>
      </c>
      <c r="V5" s="25">
        <f>INDEX(Parametri[],MATCH(Detalji[[#This Row],[VRSTA PROJEKTA]],Parametri[VRSTA PROJEKTA],0),MATCH(Detalji[[#Headers],[PRAVNIK ZA STEČAJEVE]],Parametri[#Headers],0))*INDEX('PARAMETRI PROJEKTA'!$B$12:$H$12,1,MATCH(Detalji[[#Headers],[PRAVNIK ZA STEČAJEVE]],Parametri[#Headers],0))*Detalji[[#This Row],[STVARNI RAD]]</f>
        <v>0</v>
      </c>
      <c r="W5" s="25">
        <f>INDEX(Parametri[],MATCH(Detalji[[#This Row],[VRSTA PROJEKTA]],Parametri[VRSTA PROJEKTA],0),MATCH(Detalji[[#Headers],[ADMINISTRATORI]],Parametri[#Headers],0))*INDEX('PARAMETRI PROJEKTA'!$B$12:$H$12,1,MATCH(Detalji[[#Headers],[ADMINISTRATORI]],Parametri[#Headers],0))*Detalji[[#This Row],[STVARNI RAD]]</f>
        <v>13750</v>
      </c>
      <c r="Y5" s="27"/>
      <c r="Z5" s="27"/>
      <c r="AA5" s="27"/>
      <c r="AB5" s="27"/>
      <c r="AC5" s="27"/>
    </row>
    <row r="6" spans="1:29" x14ac:dyDescent="0.2">
      <c r="B6" t="s">
        <v>36</v>
      </c>
      <c r="C6" t="s">
        <v>14</v>
      </c>
      <c r="D6" s="9">
        <f ca="1">TODAY()+30</f>
        <v>43545</v>
      </c>
      <c r="E6" s="9">
        <f ca="1">TODAY()+100</f>
        <v>43615</v>
      </c>
      <c r="F6" s="9">
        <f ca="1">TODAY()+40</f>
        <v>43555</v>
      </c>
      <c r="G6" s="9">
        <f ca="1">TODAY()+110</f>
        <v>43625</v>
      </c>
      <c r="H6">
        <v>400</v>
      </c>
      <c r="I6">
        <v>390</v>
      </c>
      <c r="J6">
        <f ca="1">DAYS360(Detalji[[#This Row],[PROCIJENJENI POČETAK]],Detalji[[#This Row],[PROCIJENJENI ZAVRŠETAK]],FALSE)</f>
        <v>69</v>
      </c>
      <c r="K6">
        <f ca="1">DAYS360(Detalji[[#This Row],[STVARNI POČETAK]],Detalji[[#This Row],[STVARNI ZAVRŠETAK]],FALSE)</f>
        <v>69</v>
      </c>
      <c r="L6" s="25">
        <f>INDEX(Parametri[],MATCH(Detalji[[#This Row],[VRSTA PROJEKTA]],Parametri[VRSTA PROJEKTA],0),MATCH(Detalji[[#Headers],[PARTNER ZA OPĆE PRAVNE POSLOVE]],Parametri[#Headers],0))*INDEX('PARAMETRI PROJEKTA'!$B$12:$H$12,1,MATCH(Detalji[[#Headers],[PARTNER ZA OPĆE PRAVNE POSLOVE]],Parametri[#Headers],0))*Detalji[[#This Row],[PROCIJENJENI RAD]]</f>
        <v>14000</v>
      </c>
      <c r="M6" s="25">
        <f>INDEX(Parametri[],MATCH(Detalji[[#This Row],[VRSTA PROJEKTA]],Parametri[VRSTA PROJEKTA],0),MATCH(Detalji[[#Headers],[PRAVNIK ZA KORPORATIVNO PRAVO]],Parametri[#Headers],0))*INDEX('PARAMETRI PROJEKTA'!$B$12:$H$12,1,MATCH(Detalji[[#Headers],[PRAVNIK ZA KORPORATIVNO PRAVO]],Parametri[#Headers],0))*Detalji[[#This Row],[PROCIJENJENI RAD]]</f>
        <v>40000</v>
      </c>
      <c r="N6" s="25">
        <f>INDEX(Parametri[],MATCH(Detalji[[#This Row],[VRSTA PROJEKTA]],Parametri[VRSTA PROJEKTA],0),MATCH(Detalji[[#Headers],[BRANITELJ PARNIČAR]],Parametri[#Headers],0))*INDEX('PARAMETRI PROJEKTA'!$B$12:$H$12,1,MATCH(Detalji[[#Headers],[BRANITELJ PARNIČAR]],Parametri[#Headers],0))*Detalji[[#This Row],[PROCIJENJENI RAD]]</f>
        <v>0</v>
      </c>
      <c r="O6" s="25">
        <f>INDEX(Parametri[],MATCH(Detalji[[#This Row],[VRSTA PROJEKTA]],Parametri[VRSTA PROJEKTA],0),MATCH(Detalji[[#Headers],[PRAVNIK ZA INTELEKTUALNO VLASNIŠTVO]],Parametri[#Headers],0))*INDEX('PARAMETRI PROJEKTA'!$B$12:$H$12,1,MATCH(Detalji[[#Headers],[PRAVNIK ZA INTELEKTUALNO VLASNIŠTVO]],Parametri[#Headers],0))*Detalji[[#This Row],[PROCIJENJENI RAD]]</f>
        <v>11000</v>
      </c>
      <c r="P6" s="25">
        <f>INDEX(Parametri[],MATCH(Detalji[[#This Row],[VRSTA PROJEKTA]],Parametri[VRSTA PROJEKTA],0),MATCH(Detalji[[#Headers],[PRAVNIK ZA STEČAJEVE]],Parametri[#Headers],0))*INDEX('PARAMETRI PROJEKTA'!$B$12:$H$12,1,MATCH(Detalji[[#Headers],[PRAVNIK ZA STEČAJEVE]],Parametri[#Headers],0))*Detalji[[#This Row],[PROCIJENJENI RAD]]</f>
        <v>0</v>
      </c>
      <c r="Q6" s="25">
        <f>INDEX(Parametri[],MATCH(Detalji[[#This Row],[VRSTA PROJEKTA]],Parametri[VRSTA PROJEKTA],0),MATCH(Detalji[[#Headers],[ADMINISTRATORI]],Parametri[#Headers],0))*INDEX('PARAMETRI PROJEKTA'!$B$12:$H$12,1,MATCH(Detalji[[#Headers],[ADMINISTRATORI]],Parametri[#Headers],0))*Detalji[[#This Row],[PROCIJENJENI RAD]]</f>
        <v>20000</v>
      </c>
      <c r="R6" s="25">
        <f>INDEX(Parametri[],MATCH(Detalji[[#This Row],[VRSTA PROJEKTA]],Parametri[VRSTA PROJEKTA],0),MATCH(Detalji[[#Headers],[PARTNER ZA OPĆE PRAVNE POSLOVE]],Parametri[#Headers],0))*INDEX('PARAMETRI PROJEKTA'!$B$12:$H$12,1,MATCH(Detalji[[#Headers],[PARTNER ZA OPĆE PRAVNE POSLOVE]],Parametri[#Headers],0))*Detalji[[#This Row],[STVARNI RAD]]</f>
        <v>13650</v>
      </c>
      <c r="S6" s="25">
        <f>INDEX(Parametri[],MATCH(Detalji[[#This Row],[VRSTA PROJEKTA]],Parametri[VRSTA PROJEKTA],0),MATCH(Detalji[[#Headers],[PRAVNIK ZA KORPORATIVNO PRAVO]],Parametri[#Headers],0))*INDEX('PARAMETRI PROJEKTA'!$B$12:$H$12,1,MATCH(Detalji[[#Headers],[PRAVNIK ZA KORPORATIVNO PRAVO]],Parametri[#Headers],0))*Detalji[[#This Row],[STVARNI RAD]]</f>
        <v>39000</v>
      </c>
      <c r="T6" s="25">
        <f>INDEX(Parametri[],MATCH(Detalji[[#This Row],[VRSTA PROJEKTA]],Parametri[VRSTA PROJEKTA],0),MATCH(Detalji[[#Headers],[BRANITELJ PARNIČAR]],Parametri[#Headers],0))*INDEX('PARAMETRI PROJEKTA'!$B$12:$H$12,1,MATCH(Detalji[[#Headers],[BRANITELJ PARNIČAR]],Parametri[#Headers],0))*Detalji[[#This Row],[STVARNI RAD]]</f>
        <v>0</v>
      </c>
      <c r="U6" s="25">
        <f>INDEX(Parametri[],MATCH(Detalji[[#This Row],[VRSTA PROJEKTA]],Parametri[VRSTA PROJEKTA],0),MATCH(Detalji[[#Headers],[PRAVNIK ZA INTELEKTUALNO VLASNIŠTVO]],Parametri[#Headers],0))*INDEX('PARAMETRI PROJEKTA'!$B$12:$H$12,1,MATCH(Detalji[[#Headers],[PRAVNIK ZA INTELEKTUALNO VLASNIŠTVO]],Parametri[#Headers],0))*Detalji[[#This Row],[STVARNI RAD]]</f>
        <v>10725</v>
      </c>
      <c r="V6" s="25">
        <f>INDEX(Parametri[],MATCH(Detalji[[#This Row],[VRSTA PROJEKTA]],Parametri[VRSTA PROJEKTA],0),MATCH(Detalji[[#Headers],[PRAVNIK ZA STEČAJEVE]],Parametri[#Headers],0))*INDEX('PARAMETRI PROJEKTA'!$B$12:$H$12,1,MATCH(Detalji[[#Headers],[PRAVNIK ZA STEČAJEVE]],Parametri[#Headers],0))*Detalji[[#This Row],[STVARNI RAD]]</f>
        <v>0</v>
      </c>
      <c r="W6" s="25">
        <f>INDEX(Parametri[],MATCH(Detalji[[#This Row],[VRSTA PROJEKTA]],Parametri[VRSTA PROJEKTA],0),MATCH(Detalji[[#Headers],[ADMINISTRATORI]],Parametri[#Headers],0))*INDEX('PARAMETRI PROJEKTA'!$B$12:$H$12,1,MATCH(Detalji[[#Headers],[ADMINISTRATORI]],Parametri[#Headers],0))*Detalji[[#This Row],[STVARNI RAD]]</f>
        <v>19500</v>
      </c>
      <c r="Y6" s="27"/>
      <c r="Z6" s="27"/>
      <c r="AA6" s="27"/>
      <c r="AB6" s="27"/>
      <c r="AC6" s="27"/>
    </row>
    <row r="7" spans="1:29" x14ac:dyDescent="0.2">
      <c r="B7" t="s">
        <v>37</v>
      </c>
      <c r="C7" t="s">
        <v>15</v>
      </c>
      <c r="D7" s="9">
        <f ca="1">TODAY()+150</f>
        <v>43665</v>
      </c>
      <c r="E7" s="9">
        <f ca="1">TODAY()+150</f>
        <v>43665</v>
      </c>
      <c r="F7" s="9">
        <f ca="1">TODAY()+150</f>
        <v>43665</v>
      </c>
      <c r="G7" s="9">
        <f ca="1">TODAY()+170</f>
        <v>43685</v>
      </c>
      <c r="H7">
        <v>500</v>
      </c>
      <c r="I7">
        <v>500</v>
      </c>
      <c r="J7">
        <f ca="1">DAYS360(Detalji[[#This Row],[PROCIJENJENI POČETAK]],Detalji[[#This Row],[PROCIJENJENI ZAVRŠETAK]],FALSE)</f>
        <v>0</v>
      </c>
      <c r="K7">
        <f ca="1">DAYS360(Detalji[[#This Row],[STVARNI POČETAK]],Detalji[[#This Row],[STVARNI ZAVRŠETAK]],FALSE)</f>
        <v>19</v>
      </c>
      <c r="L7" s="25">
        <f>INDEX(Parametri[],MATCH(Detalji[[#This Row],[VRSTA PROJEKTA]],Parametri[VRSTA PROJEKTA],0),MATCH(Detalji[[#Headers],[PARTNER ZA OPĆE PRAVNE POSLOVE]],Parametri[#Headers],0))*INDEX('PARAMETRI PROJEKTA'!$B$12:$H$12,1,MATCH(Detalji[[#Headers],[PARTNER ZA OPĆE PRAVNE POSLOVE]],Parametri[#Headers],0))*Detalji[[#This Row],[PROCIJENJENI RAD]]</f>
        <v>35000</v>
      </c>
      <c r="M7" s="25">
        <f>INDEX(Parametri[],MATCH(Detalji[[#This Row],[VRSTA PROJEKTA]],Parametri[VRSTA PROJEKTA],0),MATCH(Detalji[[#Headers],[PRAVNIK ZA KORPORATIVNO PRAVO]],Parametri[#Headers],0))*INDEX('PARAMETRI PROJEKTA'!$B$12:$H$12,1,MATCH(Detalji[[#Headers],[PRAVNIK ZA KORPORATIVNO PRAVO]],Parametri[#Headers],0))*Detalji[[#This Row],[PROCIJENJENI RAD]]</f>
        <v>0</v>
      </c>
      <c r="N7" s="25">
        <f>INDEX(Parametri[],MATCH(Detalji[[#This Row],[VRSTA PROJEKTA]],Parametri[VRSTA PROJEKTA],0),MATCH(Detalji[[#Headers],[BRANITELJ PARNIČAR]],Parametri[#Headers],0))*INDEX('PARAMETRI PROJEKTA'!$B$12:$H$12,1,MATCH(Detalji[[#Headers],[BRANITELJ PARNIČAR]],Parametri[#Headers],0))*Detalji[[#This Row],[PROCIJENJENI RAD]]</f>
        <v>75000</v>
      </c>
      <c r="O7" s="25">
        <f>INDEX(Parametri[],MATCH(Detalji[[#This Row],[VRSTA PROJEKTA]],Parametri[VRSTA PROJEKTA],0),MATCH(Detalji[[#Headers],[PRAVNIK ZA INTELEKTUALNO VLASNIŠTVO]],Parametri[#Headers],0))*INDEX('PARAMETRI PROJEKTA'!$B$12:$H$12,1,MATCH(Detalji[[#Headers],[PRAVNIK ZA INTELEKTUALNO VLASNIŠTVO]],Parametri[#Headers],0))*Detalji[[#This Row],[PROCIJENJENI RAD]]</f>
        <v>0</v>
      </c>
      <c r="P7" s="25">
        <f>INDEX(Parametri[],MATCH(Detalji[[#This Row],[VRSTA PROJEKTA]],Parametri[VRSTA PROJEKTA],0),MATCH(Detalji[[#Headers],[PRAVNIK ZA STEČAJEVE]],Parametri[#Headers],0))*INDEX('PARAMETRI PROJEKTA'!$B$12:$H$12,1,MATCH(Detalji[[#Headers],[PRAVNIK ZA STEČAJEVE]],Parametri[#Headers],0))*Detalji[[#This Row],[PROCIJENJENI RAD]]</f>
        <v>0</v>
      </c>
      <c r="Q7" s="25">
        <f>INDEX(Parametri[],MATCH(Detalji[[#This Row],[VRSTA PROJEKTA]],Parametri[VRSTA PROJEKTA],0),MATCH(Detalji[[#Headers],[ADMINISTRATORI]],Parametri[#Headers],0))*INDEX('PARAMETRI PROJEKTA'!$B$12:$H$12,1,MATCH(Detalji[[#Headers],[ADMINISTRATORI]],Parametri[#Headers],0))*Detalji[[#This Row],[PROCIJENJENI RAD]]</f>
        <v>18750</v>
      </c>
      <c r="R7" s="25">
        <f>INDEX(Parametri[],MATCH(Detalji[[#This Row],[VRSTA PROJEKTA]],Parametri[VRSTA PROJEKTA],0),MATCH(Detalji[[#Headers],[PARTNER ZA OPĆE PRAVNE POSLOVE]],Parametri[#Headers],0))*INDEX('PARAMETRI PROJEKTA'!$B$12:$H$12,1,MATCH(Detalji[[#Headers],[PARTNER ZA OPĆE PRAVNE POSLOVE]],Parametri[#Headers],0))*Detalji[[#This Row],[STVARNI RAD]]</f>
        <v>35000</v>
      </c>
      <c r="S7" s="25">
        <f>INDEX(Parametri[],MATCH(Detalji[[#This Row],[VRSTA PROJEKTA]],Parametri[VRSTA PROJEKTA],0),MATCH(Detalji[[#Headers],[PRAVNIK ZA KORPORATIVNO PRAVO]],Parametri[#Headers],0))*INDEX('PARAMETRI PROJEKTA'!$B$12:$H$12,1,MATCH(Detalji[[#Headers],[PRAVNIK ZA KORPORATIVNO PRAVO]],Parametri[#Headers],0))*Detalji[[#This Row],[STVARNI RAD]]</f>
        <v>0</v>
      </c>
      <c r="T7" s="25">
        <f>INDEX(Parametri[],MATCH(Detalji[[#This Row],[VRSTA PROJEKTA]],Parametri[VRSTA PROJEKTA],0),MATCH(Detalji[[#Headers],[BRANITELJ PARNIČAR]],Parametri[#Headers],0))*INDEX('PARAMETRI PROJEKTA'!$B$12:$H$12,1,MATCH(Detalji[[#Headers],[BRANITELJ PARNIČAR]],Parametri[#Headers],0))*Detalji[[#This Row],[STVARNI RAD]]</f>
        <v>75000</v>
      </c>
      <c r="U7" s="25">
        <f>INDEX(Parametri[],MATCH(Detalji[[#This Row],[VRSTA PROJEKTA]],Parametri[VRSTA PROJEKTA],0),MATCH(Detalji[[#Headers],[PRAVNIK ZA INTELEKTUALNO VLASNIŠTVO]],Parametri[#Headers],0))*INDEX('PARAMETRI PROJEKTA'!$B$12:$H$12,1,MATCH(Detalji[[#Headers],[PRAVNIK ZA INTELEKTUALNO VLASNIŠTVO]],Parametri[#Headers],0))*Detalji[[#This Row],[STVARNI RAD]]</f>
        <v>0</v>
      </c>
      <c r="V7" s="25">
        <f>INDEX(Parametri[],MATCH(Detalji[[#This Row],[VRSTA PROJEKTA]],Parametri[VRSTA PROJEKTA],0),MATCH(Detalji[[#Headers],[PRAVNIK ZA STEČAJEVE]],Parametri[#Headers],0))*INDEX('PARAMETRI PROJEKTA'!$B$12:$H$12,1,MATCH(Detalji[[#Headers],[PRAVNIK ZA STEČAJEVE]],Parametri[#Headers],0))*Detalji[[#This Row],[STVARNI RAD]]</f>
        <v>0</v>
      </c>
      <c r="W7" s="25">
        <f>INDEX(Parametri[],MATCH(Detalji[[#This Row],[VRSTA PROJEKTA]],Parametri[VRSTA PROJEKTA],0),MATCH(Detalji[[#Headers],[ADMINISTRATORI]],Parametri[#Headers],0))*INDEX('PARAMETRI PROJEKTA'!$B$12:$H$12,1,MATCH(Detalji[[#Headers],[ADMINISTRATORI]],Parametri[#Headers],0))*Detalji[[#This Row],[STVARNI RAD]]</f>
        <v>18750</v>
      </c>
      <c r="Y7" s="27"/>
      <c r="Z7" s="27"/>
      <c r="AA7" s="27"/>
      <c r="AB7" s="27"/>
      <c r="AC7" s="27"/>
    </row>
    <row r="8" spans="1:29" x14ac:dyDescent="0.2">
      <c r="B8" t="s">
        <v>38</v>
      </c>
      <c r="C8" t="s">
        <v>16</v>
      </c>
      <c r="D8" s="9">
        <f ca="1">TODAY()+200</f>
        <v>43715</v>
      </c>
      <c r="E8" s="9">
        <f ca="1">TODAY()+230</f>
        <v>43745</v>
      </c>
      <c r="F8" s="9">
        <f ca="1">TODAY()+230</f>
        <v>43745</v>
      </c>
      <c r="G8" s="9">
        <f ca="1">TODAY()+230</f>
        <v>43745</v>
      </c>
      <c r="H8">
        <v>150</v>
      </c>
      <c r="I8">
        <v>145</v>
      </c>
      <c r="J8">
        <f ca="1">DAYS360(Detalji[[#This Row],[PROCIJENJENI POČETAK]],Detalji[[#This Row],[PROCIJENJENI ZAVRŠETAK]],FALSE)</f>
        <v>30</v>
      </c>
      <c r="K8">
        <f ca="1">DAYS360(Detalji[[#This Row],[STVARNI POČETAK]],Detalji[[#This Row],[STVARNI ZAVRŠETAK]],FALSE)</f>
        <v>0</v>
      </c>
      <c r="L8" s="25">
        <f>INDEX(Parametri[],MATCH(Detalji[[#This Row],[VRSTA PROJEKTA]],Parametri[VRSTA PROJEKTA],0),MATCH(Detalji[[#Headers],[PARTNER ZA OPĆE PRAVNE POSLOVE]],Parametri[#Headers],0))*INDEX('PARAMETRI PROJEKTA'!$B$12:$H$12,1,MATCH(Detalji[[#Headers],[PARTNER ZA OPĆE PRAVNE POSLOVE]],Parametri[#Headers],0))*Detalji[[#This Row],[PROCIJENJENI RAD]]</f>
        <v>5250</v>
      </c>
      <c r="M8" s="25">
        <f>INDEX(Parametri[],MATCH(Detalji[[#This Row],[VRSTA PROJEKTA]],Parametri[VRSTA PROJEKTA],0),MATCH(Detalji[[#Headers],[PRAVNIK ZA KORPORATIVNO PRAVO]],Parametri[#Headers],0))*INDEX('PARAMETRI PROJEKTA'!$B$12:$H$12,1,MATCH(Detalji[[#Headers],[PRAVNIK ZA KORPORATIVNO PRAVO]],Parametri[#Headers],0))*Detalji[[#This Row],[PROCIJENJENI RAD]]</f>
        <v>0</v>
      </c>
      <c r="N8" s="25">
        <f>INDEX(Parametri[],MATCH(Detalji[[#This Row],[VRSTA PROJEKTA]],Parametri[VRSTA PROJEKTA],0),MATCH(Detalji[[#Headers],[BRANITELJ PARNIČAR]],Parametri[#Headers],0))*INDEX('PARAMETRI PROJEKTA'!$B$12:$H$12,1,MATCH(Detalji[[#Headers],[BRANITELJ PARNIČAR]],Parametri[#Headers],0))*Detalji[[#This Row],[PROCIJENJENI RAD]]</f>
        <v>0</v>
      </c>
      <c r="O8" s="25">
        <f>INDEX(Parametri[],MATCH(Detalji[[#This Row],[VRSTA PROJEKTA]],Parametri[VRSTA PROJEKTA],0),MATCH(Detalji[[#Headers],[PRAVNIK ZA INTELEKTUALNO VLASNIŠTVO]],Parametri[#Headers],0))*INDEX('PARAMETRI PROJEKTA'!$B$12:$H$12,1,MATCH(Detalji[[#Headers],[PRAVNIK ZA INTELEKTUALNO VLASNIŠTVO]],Parametri[#Headers],0))*Detalji[[#This Row],[PROCIJENJENI RAD]]</f>
        <v>24750</v>
      </c>
      <c r="P8" s="25">
        <f>INDEX(Parametri[],MATCH(Detalji[[#This Row],[VRSTA PROJEKTA]],Parametri[VRSTA PROJEKTA],0),MATCH(Detalji[[#Headers],[PRAVNIK ZA STEČAJEVE]],Parametri[#Headers],0))*INDEX('PARAMETRI PROJEKTA'!$B$12:$H$12,1,MATCH(Detalji[[#Headers],[PRAVNIK ZA STEČAJEVE]],Parametri[#Headers],0))*Detalji[[#This Row],[PROCIJENJENI RAD]]</f>
        <v>0</v>
      </c>
      <c r="Q8" s="25">
        <f>INDEX(Parametri[],MATCH(Detalji[[#This Row],[VRSTA PROJEKTA]],Parametri[VRSTA PROJEKTA],0),MATCH(Detalji[[#Headers],[ADMINISTRATORI]],Parametri[#Headers],0))*INDEX('PARAMETRI PROJEKTA'!$B$12:$H$12,1,MATCH(Detalji[[#Headers],[ADMINISTRATORI]],Parametri[#Headers],0))*Detalji[[#This Row],[PROCIJENJENI RAD]]</f>
        <v>5625</v>
      </c>
      <c r="R8" s="25">
        <f>INDEX(Parametri[],MATCH(Detalji[[#This Row],[VRSTA PROJEKTA]],Parametri[VRSTA PROJEKTA],0),MATCH(Detalji[[#Headers],[PARTNER ZA OPĆE PRAVNE POSLOVE]],Parametri[#Headers],0))*INDEX('PARAMETRI PROJEKTA'!$B$12:$H$12,1,MATCH(Detalji[[#Headers],[PARTNER ZA OPĆE PRAVNE POSLOVE]],Parametri[#Headers],0))*Detalji[[#This Row],[STVARNI RAD]]</f>
        <v>5075</v>
      </c>
      <c r="S8" s="25">
        <f>INDEX(Parametri[],MATCH(Detalji[[#This Row],[VRSTA PROJEKTA]],Parametri[VRSTA PROJEKTA],0),MATCH(Detalji[[#Headers],[PRAVNIK ZA KORPORATIVNO PRAVO]],Parametri[#Headers],0))*INDEX('PARAMETRI PROJEKTA'!$B$12:$H$12,1,MATCH(Detalji[[#Headers],[PRAVNIK ZA KORPORATIVNO PRAVO]],Parametri[#Headers],0))*Detalji[[#This Row],[STVARNI RAD]]</f>
        <v>0</v>
      </c>
      <c r="T8" s="25">
        <f>INDEX(Parametri[],MATCH(Detalji[[#This Row],[VRSTA PROJEKTA]],Parametri[VRSTA PROJEKTA],0),MATCH(Detalji[[#Headers],[BRANITELJ PARNIČAR]],Parametri[#Headers],0))*INDEX('PARAMETRI PROJEKTA'!$B$12:$H$12,1,MATCH(Detalji[[#Headers],[BRANITELJ PARNIČAR]],Parametri[#Headers],0))*Detalji[[#This Row],[STVARNI RAD]]</f>
        <v>0</v>
      </c>
      <c r="U8" s="25">
        <f>INDEX(Parametri[],MATCH(Detalji[[#This Row],[VRSTA PROJEKTA]],Parametri[VRSTA PROJEKTA],0),MATCH(Detalji[[#Headers],[PRAVNIK ZA INTELEKTUALNO VLASNIŠTVO]],Parametri[#Headers],0))*INDEX('PARAMETRI PROJEKTA'!$B$12:$H$12,1,MATCH(Detalji[[#Headers],[PRAVNIK ZA INTELEKTUALNO VLASNIŠTVO]],Parametri[#Headers],0))*Detalji[[#This Row],[STVARNI RAD]]</f>
        <v>23925</v>
      </c>
      <c r="V8" s="25">
        <f>INDEX(Parametri[],MATCH(Detalji[[#This Row],[VRSTA PROJEKTA]],Parametri[VRSTA PROJEKTA],0),MATCH(Detalji[[#Headers],[PRAVNIK ZA STEČAJEVE]],Parametri[#Headers],0))*INDEX('PARAMETRI PROJEKTA'!$B$12:$H$12,1,MATCH(Detalji[[#Headers],[PRAVNIK ZA STEČAJEVE]],Parametri[#Headers],0))*Detalji[[#This Row],[STVARNI RAD]]</f>
        <v>0</v>
      </c>
      <c r="W8" s="25">
        <f>INDEX(Parametri[],MATCH(Detalji[[#This Row],[VRSTA PROJEKTA]],Parametri[VRSTA PROJEKTA],0),MATCH(Detalji[[#Headers],[ADMINISTRATORI]],Parametri[#Headers],0))*INDEX('PARAMETRI PROJEKTA'!$B$12:$H$12,1,MATCH(Detalji[[#Headers],[ADMINISTRATORI]],Parametri[#Headers],0))*Detalji[[#This Row],[STVARNI RAD]]</f>
        <v>5437.5</v>
      </c>
      <c r="Y8" s="27"/>
      <c r="Z8" s="27"/>
      <c r="AA8" s="27"/>
      <c r="AB8" s="27"/>
      <c r="AC8" s="27"/>
    </row>
    <row r="9" spans="1:29" x14ac:dyDescent="0.2">
      <c r="B9" t="s">
        <v>39</v>
      </c>
      <c r="C9" t="s">
        <v>17</v>
      </c>
      <c r="D9" s="9">
        <f ca="1">TODAY()+220</f>
        <v>43735</v>
      </c>
      <c r="E9" s="9">
        <f ca="1">TODAY()+250</f>
        <v>43765</v>
      </c>
      <c r="F9" s="9">
        <f ca="1">TODAY()+230</f>
        <v>43745</v>
      </c>
      <c r="G9" s="9">
        <f ca="1">TODAY()+259</f>
        <v>43774</v>
      </c>
      <c r="H9">
        <v>250</v>
      </c>
      <c r="I9">
        <v>255</v>
      </c>
      <c r="J9">
        <f ca="1">DAYS360(Detalji[[#This Row],[PROCIJENJENI POČETAK]],Detalji[[#This Row],[PROCIJENJENI ZAVRŠETAK]],FALSE)</f>
        <v>30</v>
      </c>
      <c r="K9">
        <f ca="1">DAYS360(Detalji[[#This Row],[STVARNI POČETAK]],Detalji[[#This Row],[STVARNI ZAVRŠETAK]],FALSE)</f>
        <v>28</v>
      </c>
      <c r="L9" s="25">
        <f>INDEX(Parametri[],MATCH(Detalji[[#This Row],[VRSTA PROJEKTA]],Parametri[VRSTA PROJEKTA],0),MATCH(Detalji[[#Headers],[PARTNER ZA OPĆE PRAVNE POSLOVE]],Parametri[#Headers],0))*INDEX('PARAMETRI PROJEKTA'!$B$12:$H$12,1,MATCH(Detalji[[#Headers],[PARTNER ZA OPĆE PRAVNE POSLOVE]],Parametri[#Headers],0))*Detalji[[#This Row],[PROCIJENJENI RAD]]</f>
        <v>17500</v>
      </c>
      <c r="M9" s="25">
        <f>INDEX(Parametri[],MATCH(Detalji[[#This Row],[VRSTA PROJEKTA]],Parametri[VRSTA PROJEKTA],0),MATCH(Detalji[[#Headers],[PRAVNIK ZA KORPORATIVNO PRAVO]],Parametri[#Headers],0))*INDEX('PARAMETRI PROJEKTA'!$B$12:$H$12,1,MATCH(Detalji[[#Headers],[PRAVNIK ZA KORPORATIVNO PRAVO]],Parametri[#Headers],0))*Detalji[[#This Row],[PROCIJENJENI RAD]]</f>
        <v>6250</v>
      </c>
      <c r="N9" s="25">
        <f>INDEX(Parametri[],MATCH(Detalji[[#This Row],[VRSTA PROJEKTA]],Parametri[VRSTA PROJEKTA],0),MATCH(Detalji[[#Headers],[BRANITELJ PARNIČAR]],Parametri[#Headers],0))*INDEX('PARAMETRI PROJEKTA'!$B$12:$H$12,1,MATCH(Detalji[[#Headers],[BRANITELJ PARNIČAR]],Parametri[#Headers],0))*Detalji[[#This Row],[PROCIJENJENI RAD]]</f>
        <v>30000</v>
      </c>
      <c r="O9" s="25">
        <f>INDEX(Parametri[],MATCH(Detalji[[#This Row],[VRSTA PROJEKTA]],Parametri[VRSTA PROJEKTA],0),MATCH(Detalji[[#Headers],[PRAVNIK ZA INTELEKTUALNO VLASNIŠTVO]],Parametri[#Headers],0))*INDEX('PARAMETRI PROJEKTA'!$B$12:$H$12,1,MATCH(Detalji[[#Headers],[PRAVNIK ZA INTELEKTUALNO VLASNIŠTVO]],Parametri[#Headers],0))*Detalji[[#This Row],[PROCIJENJENI RAD]]</f>
        <v>0</v>
      </c>
      <c r="P9" s="25">
        <f>INDEX(Parametri[],MATCH(Detalji[[#This Row],[VRSTA PROJEKTA]],Parametri[VRSTA PROJEKTA],0),MATCH(Detalji[[#Headers],[PRAVNIK ZA STEČAJEVE]],Parametri[#Headers],0))*INDEX('PARAMETRI PROJEKTA'!$B$12:$H$12,1,MATCH(Detalji[[#Headers],[PRAVNIK ZA STEČAJEVE]],Parametri[#Headers],0))*Detalji[[#This Row],[PROCIJENJENI RAD]]</f>
        <v>0</v>
      </c>
      <c r="Q9" s="25">
        <f>INDEX(Parametri[],MATCH(Detalji[[#This Row],[VRSTA PROJEKTA]],Parametri[VRSTA PROJEKTA],0),MATCH(Detalji[[#Headers],[ADMINISTRATORI]],Parametri[#Headers],0))*INDEX('PARAMETRI PROJEKTA'!$B$12:$H$12,1,MATCH(Detalji[[#Headers],[ADMINISTRATORI]],Parametri[#Headers],0))*Detalji[[#This Row],[PROCIJENJENI RAD]]</f>
        <v>9375</v>
      </c>
      <c r="R9" s="25">
        <f>INDEX(Parametri[],MATCH(Detalji[[#This Row],[VRSTA PROJEKTA]],Parametri[VRSTA PROJEKTA],0),MATCH(Detalji[[#Headers],[PARTNER ZA OPĆE PRAVNE POSLOVE]],Parametri[#Headers],0))*INDEX('PARAMETRI PROJEKTA'!$B$12:$H$12,1,MATCH(Detalji[[#Headers],[PARTNER ZA OPĆE PRAVNE POSLOVE]],Parametri[#Headers],0))*Detalji[[#This Row],[STVARNI RAD]]</f>
        <v>17850</v>
      </c>
      <c r="S9" s="25">
        <f>INDEX(Parametri[],MATCH(Detalji[[#This Row],[VRSTA PROJEKTA]],Parametri[VRSTA PROJEKTA],0),MATCH(Detalji[[#Headers],[PRAVNIK ZA KORPORATIVNO PRAVO]],Parametri[#Headers],0))*INDEX('PARAMETRI PROJEKTA'!$B$12:$H$12,1,MATCH(Detalji[[#Headers],[PRAVNIK ZA KORPORATIVNO PRAVO]],Parametri[#Headers],0))*Detalji[[#This Row],[STVARNI RAD]]</f>
        <v>6375</v>
      </c>
      <c r="T9" s="25">
        <f>INDEX(Parametri[],MATCH(Detalji[[#This Row],[VRSTA PROJEKTA]],Parametri[VRSTA PROJEKTA],0),MATCH(Detalji[[#Headers],[BRANITELJ PARNIČAR]],Parametri[#Headers],0))*INDEX('PARAMETRI PROJEKTA'!$B$12:$H$12,1,MATCH(Detalji[[#Headers],[BRANITELJ PARNIČAR]],Parametri[#Headers],0))*Detalji[[#This Row],[STVARNI RAD]]</f>
        <v>30600</v>
      </c>
      <c r="U9" s="25">
        <f>INDEX(Parametri[],MATCH(Detalji[[#This Row],[VRSTA PROJEKTA]],Parametri[VRSTA PROJEKTA],0),MATCH(Detalji[[#Headers],[PRAVNIK ZA INTELEKTUALNO VLASNIŠTVO]],Parametri[#Headers],0))*INDEX('PARAMETRI PROJEKTA'!$B$12:$H$12,1,MATCH(Detalji[[#Headers],[PRAVNIK ZA INTELEKTUALNO VLASNIŠTVO]],Parametri[#Headers],0))*Detalji[[#This Row],[STVARNI RAD]]</f>
        <v>0</v>
      </c>
      <c r="V9" s="25">
        <f>INDEX(Parametri[],MATCH(Detalji[[#This Row],[VRSTA PROJEKTA]],Parametri[VRSTA PROJEKTA],0),MATCH(Detalji[[#Headers],[PRAVNIK ZA STEČAJEVE]],Parametri[#Headers],0))*INDEX('PARAMETRI PROJEKTA'!$B$12:$H$12,1,MATCH(Detalji[[#Headers],[PRAVNIK ZA STEČAJEVE]],Parametri[#Headers],0))*Detalji[[#This Row],[STVARNI RAD]]</f>
        <v>0</v>
      </c>
      <c r="W9" s="25">
        <f>INDEX(Parametri[],MATCH(Detalji[[#This Row],[VRSTA PROJEKTA]],Parametri[VRSTA PROJEKTA],0),MATCH(Detalji[[#Headers],[ADMINISTRATORI]],Parametri[#Headers],0))*INDEX('PARAMETRI PROJEKTA'!$B$12:$H$12,1,MATCH(Detalji[[#Headers],[ADMINISTRATORI]],Parametri[#Headers],0))*Detalji[[#This Row],[STVARNI RAD]]</f>
        <v>9562.5</v>
      </c>
      <c r="Y9" s="27"/>
      <c r="Z9" s="27"/>
      <c r="AA9" s="27"/>
      <c r="AB9" s="27"/>
      <c r="AC9" s="27"/>
    </row>
    <row r="10" spans="1:29" x14ac:dyDescent="0.2">
      <c r="B10" s="1" t="s">
        <v>71</v>
      </c>
      <c r="H10" s="1">
        <f>SUBTOTAL(109,Detalji[PROCIJENJENI RAD])</f>
        <v>1500</v>
      </c>
      <c r="I10" s="1">
        <f>SUBTOTAL(109,Detalji[STVARNI RAD])</f>
        <v>1510</v>
      </c>
      <c r="J10" s="1">
        <f ca="1">SUBTOTAL(109,Detalji[PROCIJENJENO TRAJANJE])</f>
        <v>190</v>
      </c>
      <c r="K10" s="1">
        <f ca="1">SUBTOTAL(109,Detalji[STVARNO TRAJANJE])</f>
        <v>170</v>
      </c>
    </row>
  </sheetData>
  <mergeCells count="1">
    <mergeCell ref="Y2:AC9"/>
  </mergeCells>
  <dataValidations count="1">
    <dataValidation type="list" allowBlank="1" showInputMessage="1" showErrorMessage="1" sqref="C5:C9" xr:uid="{00000000-0002-0000-0100-000000000000}">
      <formula1>VrstaProjekta</formula1>
    </dataValidation>
  </dataValidations>
  <pageMargins left="0.7" right="0.7" top="0.75" bottom="0.75" header="0.3" footer="0.3"/>
  <pageSetup paperSize="9" fitToHeight="0"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sheetPr>
  <dimension ref="A1:T28"/>
  <sheetViews>
    <sheetView showGridLines="0" zoomScaleNormal="100" workbookViewId="0"/>
  </sheetViews>
  <sheetFormatPr defaultColWidth="9.140625" defaultRowHeight="14.25" x14ac:dyDescent="0.2"/>
  <cols>
    <col min="1" max="1" width="1.85546875" style="12" customWidth="1"/>
    <col min="2" max="2" width="17.42578125" style="1" bestFit="1" customWidth="1"/>
    <col min="3" max="3" width="16.28515625" style="1" bestFit="1" customWidth="1"/>
    <col min="4" max="4" width="12.5703125" style="1" bestFit="1" customWidth="1"/>
    <col min="5" max="5" width="13.85546875" style="1" bestFit="1" customWidth="1"/>
    <col min="6" max="6" width="16.42578125" style="1" bestFit="1" customWidth="1"/>
    <col min="7" max="7" width="7.5703125" style="1" bestFit="1" customWidth="1"/>
    <col min="8" max="8" width="16" style="1" bestFit="1" customWidth="1"/>
    <col min="9" max="9" width="16.28515625" style="1" bestFit="1" customWidth="1"/>
    <col min="10" max="10" width="14.7109375" style="1" bestFit="1" customWidth="1"/>
    <col min="11" max="11" width="13.85546875" style="1" bestFit="1" customWidth="1"/>
    <col min="12" max="12" width="12.5703125" style="1" bestFit="1" customWidth="1"/>
    <col min="13" max="13" width="16.42578125" style="1" bestFit="1" customWidth="1"/>
    <col min="14" max="14" width="16" style="1" bestFit="1" customWidth="1"/>
    <col min="15" max="15" width="2.7109375" style="1" customWidth="1"/>
    <col min="16" max="16384" width="9.140625" style="1"/>
  </cols>
  <sheetData>
    <row r="1" spans="1:20" ht="35.450000000000003" customHeight="1" x14ac:dyDescent="0.35">
      <c r="A1" s="12" t="s">
        <v>53</v>
      </c>
      <c r="B1" s="2" t="str">
        <f>'PARAMETRI PROJEKTA'!B1</f>
        <v>Naziv tvrtke</v>
      </c>
      <c r="C1" s="2"/>
      <c r="D1" s="2"/>
      <c r="E1" s="2"/>
      <c r="F1" s="2"/>
      <c r="G1" s="2"/>
      <c r="H1" s="2"/>
      <c r="I1" s="2"/>
      <c r="J1" s="2"/>
      <c r="K1" s="2"/>
      <c r="L1" s="2"/>
      <c r="M1" s="2"/>
      <c r="N1" s="2"/>
    </row>
    <row r="2" spans="1:20" ht="19.5" x14ac:dyDescent="0.25">
      <c r="A2" s="12" t="s">
        <v>5</v>
      </c>
      <c r="B2" s="3" t="str">
        <f>'PARAMETRI PROJEKTA'!B2</f>
        <v>Planiranje projekata za odvjetničke urede</v>
      </c>
      <c r="C2" s="3"/>
      <c r="D2" s="3"/>
      <c r="E2" s="3"/>
      <c r="F2" s="3"/>
      <c r="G2" s="3"/>
      <c r="H2" s="3"/>
      <c r="I2" s="3"/>
      <c r="J2" s="3"/>
      <c r="K2" s="3"/>
    </row>
    <row r="3" spans="1:20" ht="15" x14ac:dyDescent="0.2">
      <c r="A3" s="12" t="s">
        <v>6</v>
      </c>
      <c r="B3" s="4" t="str">
        <f>'PARAMETRI PROJEKTA'!B3</f>
        <v>Naziv tvrtke – povjerljivo</v>
      </c>
      <c r="C3" s="4"/>
      <c r="D3" s="4"/>
      <c r="E3" s="4"/>
      <c r="F3" s="4"/>
      <c r="G3" s="4"/>
      <c r="H3" s="4"/>
      <c r="I3" s="4"/>
      <c r="J3" s="4"/>
      <c r="K3" s="4"/>
    </row>
    <row r="4" spans="1:20" x14ac:dyDescent="0.2">
      <c r="A4" s="12" t="s">
        <v>54</v>
      </c>
      <c r="C4" s="28" t="s">
        <v>57</v>
      </c>
      <c r="D4" s="29"/>
      <c r="E4" s="29"/>
      <c r="F4" s="29"/>
      <c r="G4" s="29"/>
      <c r="H4" s="30"/>
      <c r="I4" s="28" t="s">
        <v>64</v>
      </c>
      <c r="J4" s="29"/>
      <c r="K4" s="29"/>
      <c r="L4" s="29"/>
      <c r="M4" s="29"/>
      <c r="N4" s="30"/>
      <c r="P4" s="31" t="s">
        <v>68</v>
      </c>
      <c r="Q4" s="32"/>
      <c r="R4" s="32"/>
      <c r="S4" s="32"/>
      <c r="T4" s="32"/>
    </row>
    <row r="5" spans="1:20" s="11" customFormat="1" ht="25.5" x14ac:dyDescent="0.2">
      <c r="A5" s="21" t="s">
        <v>55</v>
      </c>
      <c r="B5" s="22" t="s">
        <v>34</v>
      </c>
      <c r="C5" s="10" t="s">
        <v>58</v>
      </c>
      <c r="D5" s="10" t="s">
        <v>59</v>
      </c>
      <c r="E5" s="10" t="s">
        <v>60</v>
      </c>
      <c r="F5" s="10" t="s">
        <v>61</v>
      </c>
      <c r="G5" s="10" t="s">
        <v>62</v>
      </c>
      <c r="H5" s="10" t="s">
        <v>63</v>
      </c>
      <c r="I5" s="10" t="s">
        <v>65</v>
      </c>
      <c r="J5" s="10" t="s">
        <v>26</v>
      </c>
      <c r="K5" s="10" t="s">
        <v>66</v>
      </c>
      <c r="L5" s="10" t="s">
        <v>31</v>
      </c>
      <c r="M5" s="10" t="s">
        <v>69</v>
      </c>
      <c r="N5" s="10" t="s">
        <v>67</v>
      </c>
      <c r="P5" s="32"/>
      <c r="Q5" s="32"/>
      <c r="R5" s="32"/>
      <c r="S5" s="32"/>
      <c r="T5" s="32"/>
    </row>
    <row r="6" spans="1:20" x14ac:dyDescent="0.2">
      <c r="B6" t="s">
        <v>35</v>
      </c>
      <c r="C6" s="25">
        <v>7000</v>
      </c>
      <c r="D6" s="25">
        <v>20000</v>
      </c>
      <c r="E6" s="25">
        <v>0</v>
      </c>
      <c r="F6" s="25">
        <v>0</v>
      </c>
      <c r="G6" s="25">
        <v>0</v>
      </c>
      <c r="H6" s="25">
        <v>12500</v>
      </c>
      <c r="I6" s="25">
        <v>7700</v>
      </c>
      <c r="J6" s="25">
        <v>22000</v>
      </c>
      <c r="K6" s="25">
        <v>0</v>
      </c>
      <c r="L6" s="25">
        <v>0</v>
      </c>
      <c r="M6" s="25">
        <v>0</v>
      </c>
      <c r="N6" s="25">
        <v>13750</v>
      </c>
      <c r="P6" s="32"/>
      <c r="Q6" s="32"/>
      <c r="R6" s="32"/>
      <c r="S6" s="32"/>
      <c r="T6" s="32"/>
    </row>
    <row r="7" spans="1:20" x14ac:dyDescent="0.2">
      <c r="B7" t="s">
        <v>36</v>
      </c>
      <c r="C7" s="25">
        <v>14000</v>
      </c>
      <c r="D7" s="25">
        <v>40000</v>
      </c>
      <c r="E7" s="25">
        <v>0</v>
      </c>
      <c r="F7" s="25">
        <v>11000</v>
      </c>
      <c r="G7" s="25">
        <v>0</v>
      </c>
      <c r="H7" s="25">
        <v>20000</v>
      </c>
      <c r="I7" s="25">
        <v>13650</v>
      </c>
      <c r="J7" s="25">
        <v>39000</v>
      </c>
      <c r="K7" s="25">
        <v>0</v>
      </c>
      <c r="L7" s="25">
        <v>10725</v>
      </c>
      <c r="M7" s="25">
        <v>0</v>
      </c>
      <c r="N7" s="25">
        <v>19500</v>
      </c>
      <c r="P7" s="32"/>
      <c r="Q7" s="32"/>
      <c r="R7" s="32"/>
      <c r="S7" s="32"/>
      <c r="T7" s="32"/>
    </row>
    <row r="8" spans="1:20" x14ac:dyDescent="0.2">
      <c r="B8" t="s">
        <v>37</v>
      </c>
      <c r="C8" s="25">
        <v>35000</v>
      </c>
      <c r="D8" s="25">
        <v>0</v>
      </c>
      <c r="E8" s="25">
        <v>75000</v>
      </c>
      <c r="F8" s="25">
        <v>0</v>
      </c>
      <c r="G8" s="25">
        <v>0</v>
      </c>
      <c r="H8" s="25">
        <v>18750</v>
      </c>
      <c r="I8" s="25">
        <v>35000</v>
      </c>
      <c r="J8" s="25">
        <v>0</v>
      </c>
      <c r="K8" s="25">
        <v>75000</v>
      </c>
      <c r="L8" s="25">
        <v>0</v>
      </c>
      <c r="M8" s="25">
        <v>0</v>
      </c>
      <c r="N8" s="25">
        <v>18750</v>
      </c>
      <c r="P8" s="32"/>
      <c r="Q8" s="32"/>
      <c r="R8" s="32"/>
      <c r="S8" s="32"/>
      <c r="T8" s="32"/>
    </row>
    <row r="9" spans="1:20" x14ac:dyDescent="0.2">
      <c r="B9" t="s">
        <v>38</v>
      </c>
      <c r="C9" s="25">
        <v>5250</v>
      </c>
      <c r="D9" s="25">
        <v>0</v>
      </c>
      <c r="E9" s="25">
        <v>0</v>
      </c>
      <c r="F9" s="25">
        <v>24750</v>
      </c>
      <c r="G9" s="25">
        <v>0</v>
      </c>
      <c r="H9" s="25">
        <v>5625</v>
      </c>
      <c r="I9" s="25">
        <v>5075</v>
      </c>
      <c r="J9" s="25">
        <v>0</v>
      </c>
      <c r="K9" s="25">
        <v>0</v>
      </c>
      <c r="L9" s="25">
        <v>23925</v>
      </c>
      <c r="M9" s="25">
        <v>0</v>
      </c>
      <c r="N9" s="25">
        <v>5437.5</v>
      </c>
      <c r="P9" s="32"/>
      <c r="Q9" s="32"/>
      <c r="R9" s="32"/>
      <c r="S9" s="32"/>
      <c r="T9" s="32"/>
    </row>
    <row r="10" spans="1:20" x14ac:dyDescent="0.2">
      <c r="B10" t="s">
        <v>39</v>
      </c>
      <c r="C10" s="25">
        <v>17500</v>
      </c>
      <c r="D10" s="25">
        <v>6250</v>
      </c>
      <c r="E10" s="25">
        <v>30000</v>
      </c>
      <c r="F10" s="25">
        <v>0</v>
      </c>
      <c r="G10" s="25">
        <v>0</v>
      </c>
      <c r="H10" s="25">
        <v>9375</v>
      </c>
      <c r="I10" s="25">
        <v>17850</v>
      </c>
      <c r="J10" s="25">
        <v>6375</v>
      </c>
      <c r="K10" s="25">
        <v>30600</v>
      </c>
      <c r="L10" s="25">
        <v>0</v>
      </c>
      <c r="M10" s="25">
        <v>0</v>
      </c>
      <c r="N10" s="25">
        <v>9562.5</v>
      </c>
      <c r="P10" s="32"/>
      <c r="Q10" s="32"/>
      <c r="R10" s="32"/>
      <c r="S10" s="32"/>
      <c r="T10" s="32"/>
    </row>
    <row r="11" spans="1:20" x14ac:dyDescent="0.2">
      <c r="B11" t="s">
        <v>56</v>
      </c>
      <c r="C11" s="25">
        <v>78750</v>
      </c>
      <c r="D11" s="25">
        <v>66250</v>
      </c>
      <c r="E11" s="25">
        <v>105000</v>
      </c>
      <c r="F11" s="25">
        <v>35750</v>
      </c>
      <c r="G11" s="25">
        <v>0</v>
      </c>
      <c r="H11" s="25">
        <v>66250</v>
      </c>
      <c r="I11" s="25">
        <v>79275</v>
      </c>
      <c r="J11" s="25">
        <v>67375</v>
      </c>
      <c r="K11" s="25">
        <v>105600</v>
      </c>
      <c r="L11" s="25">
        <v>34650</v>
      </c>
      <c r="M11" s="25">
        <v>0</v>
      </c>
      <c r="N11" s="25">
        <v>67000</v>
      </c>
      <c r="P11" s="32"/>
      <c r="Q11" s="32"/>
      <c r="R11" s="32"/>
      <c r="S11" s="32"/>
      <c r="T11" s="32"/>
    </row>
    <row r="12" spans="1:20" x14ac:dyDescent="0.2">
      <c r="B12"/>
      <c r="C12"/>
      <c r="D12"/>
      <c r="E12"/>
      <c r="F12"/>
      <c r="G12"/>
      <c r="H12"/>
      <c r="I12"/>
      <c r="J12"/>
      <c r="K12"/>
      <c r="L12"/>
      <c r="M12"/>
      <c r="N12"/>
      <c r="P12" s="32"/>
      <c r="Q12" s="32"/>
      <c r="R12" s="32"/>
      <c r="S12" s="32"/>
      <c r="T12" s="32"/>
    </row>
    <row r="13" spans="1:20" x14ac:dyDescent="0.2">
      <c r="B13"/>
      <c r="C13"/>
      <c r="D13"/>
      <c r="E13"/>
      <c r="F13"/>
      <c r="G13"/>
      <c r="H13"/>
      <c r="I13"/>
      <c r="J13"/>
      <c r="K13"/>
      <c r="L13"/>
      <c r="M13"/>
      <c r="N13"/>
      <c r="P13" s="32"/>
      <c r="Q13" s="32"/>
      <c r="R13" s="32"/>
      <c r="S13" s="32"/>
      <c r="T13" s="32"/>
    </row>
    <row r="14" spans="1:20" x14ac:dyDescent="0.2">
      <c r="B14"/>
      <c r="C14"/>
      <c r="D14"/>
      <c r="E14"/>
      <c r="F14"/>
      <c r="G14"/>
      <c r="H14"/>
      <c r="I14"/>
      <c r="J14"/>
      <c r="K14"/>
      <c r="L14"/>
      <c r="M14"/>
      <c r="N14"/>
      <c r="P14" s="32"/>
      <c r="Q14" s="32"/>
      <c r="R14" s="32"/>
      <c r="S14" s="32"/>
      <c r="T14" s="32"/>
    </row>
    <row r="15" spans="1:20" x14ac:dyDescent="0.2">
      <c r="B15"/>
      <c r="C15"/>
      <c r="D15"/>
      <c r="E15"/>
      <c r="F15"/>
      <c r="G15"/>
      <c r="H15"/>
      <c r="I15"/>
      <c r="J15"/>
      <c r="K15"/>
      <c r="L15"/>
      <c r="M15"/>
      <c r="N15"/>
      <c r="P15" s="32"/>
      <c r="Q15" s="32"/>
      <c r="R15" s="32"/>
      <c r="S15" s="32"/>
      <c r="T15" s="32"/>
    </row>
    <row r="16" spans="1:20" x14ac:dyDescent="0.2">
      <c r="B16"/>
      <c r="C16"/>
      <c r="D16"/>
      <c r="E16"/>
      <c r="F16"/>
      <c r="G16"/>
      <c r="H16"/>
      <c r="I16"/>
      <c r="J16"/>
      <c r="K16"/>
      <c r="L16"/>
      <c r="M16"/>
      <c r="N16"/>
    </row>
    <row r="17" spans="2:14" x14ac:dyDescent="0.2">
      <c r="B17"/>
      <c r="C17"/>
      <c r="D17"/>
      <c r="E17"/>
      <c r="F17"/>
      <c r="G17"/>
      <c r="H17"/>
      <c r="I17"/>
      <c r="J17"/>
      <c r="K17"/>
      <c r="L17"/>
      <c r="M17"/>
      <c r="N17"/>
    </row>
    <row r="18" spans="2:14" x14ac:dyDescent="0.2">
      <c r="B18"/>
      <c r="C18"/>
      <c r="D18"/>
      <c r="E18"/>
      <c r="F18"/>
      <c r="G18"/>
      <c r="H18"/>
      <c r="I18"/>
      <c r="J18"/>
      <c r="K18"/>
      <c r="L18"/>
      <c r="M18"/>
      <c r="N18"/>
    </row>
    <row r="19" spans="2:14" x14ac:dyDescent="0.2">
      <c r="B19"/>
      <c r="C19"/>
      <c r="D19"/>
      <c r="E19"/>
      <c r="F19"/>
      <c r="G19"/>
      <c r="H19"/>
      <c r="I19"/>
      <c r="J19"/>
      <c r="K19"/>
      <c r="L19"/>
      <c r="M19"/>
      <c r="N19"/>
    </row>
    <row r="20" spans="2:14" x14ac:dyDescent="0.2">
      <c r="B20"/>
      <c r="C20"/>
      <c r="D20"/>
      <c r="E20"/>
      <c r="F20"/>
      <c r="G20"/>
      <c r="H20"/>
      <c r="I20"/>
      <c r="J20"/>
      <c r="K20"/>
      <c r="L20"/>
      <c r="M20"/>
      <c r="N20"/>
    </row>
    <row r="21" spans="2:14" x14ac:dyDescent="0.2">
      <c r="B21"/>
      <c r="C21"/>
      <c r="D21"/>
      <c r="E21"/>
      <c r="F21"/>
      <c r="G21"/>
      <c r="H21"/>
      <c r="I21"/>
      <c r="J21"/>
      <c r="K21"/>
      <c r="L21"/>
      <c r="M21"/>
      <c r="N21"/>
    </row>
    <row r="22" spans="2:14" x14ac:dyDescent="0.2">
      <c r="B22"/>
      <c r="C22"/>
      <c r="D22"/>
      <c r="E22"/>
      <c r="F22"/>
      <c r="G22"/>
      <c r="H22"/>
      <c r="I22"/>
      <c r="J22"/>
      <c r="K22"/>
      <c r="L22"/>
      <c r="M22"/>
      <c r="N22"/>
    </row>
    <row r="23" spans="2:14" x14ac:dyDescent="0.2">
      <c r="B23"/>
      <c r="C23"/>
      <c r="D23"/>
      <c r="E23"/>
      <c r="F23"/>
      <c r="G23"/>
      <c r="H23"/>
      <c r="I23"/>
      <c r="J23"/>
      <c r="K23"/>
      <c r="L23"/>
      <c r="M23"/>
      <c r="N23"/>
    </row>
    <row r="24" spans="2:14" x14ac:dyDescent="0.2">
      <c r="B24"/>
      <c r="C24"/>
      <c r="D24"/>
      <c r="E24"/>
      <c r="F24"/>
      <c r="G24"/>
      <c r="H24"/>
      <c r="I24"/>
      <c r="J24"/>
      <c r="K24"/>
      <c r="L24"/>
      <c r="M24"/>
      <c r="N24"/>
    </row>
    <row r="25" spans="2:14" x14ac:dyDescent="0.2">
      <c r="B25"/>
      <c r="C25"/>
      <c r="D25"/>
      <c r="E25"/>
      <c r="F25"/>
      <c r="G25"/>
      <c r="H25"/>
      <c r="I25"/>
      <c r="J25"/>
      <c r="K25"/>
      <c r="L25"/>
      <c r="M25"/>
      <c r="N25"/>
    </row>
    <row r="26" spans="2:14" x14ac:dyDescent="0.2">
      <c r="B26"/>
      <c r="C26"/>
      <c r="D26"/>
      <c r="E26"/>
      <c r="F26"/>
      <c r="G26"/>
      <c r="H26"/>
      <c r="I26"/>
      <c r="J26"/>
      <c r="K26"/>
      <c r="L26"/>
      <c r="M26"/>
      <c r="N26"/>
    </row>
    <row r="27" spans="2:14" x14ac:dyDescent="0.2">
      <c r="B27"/>
      <c r="C27"/>
      <c r="D27"/>
      <c r="E27"/>
      <c r="F27"/>
      <c r="G27"/>
      <c r="H27"/>
      <c r="I27"/>
      <c r="J27"/>
      <c r="K27"/>
      <c r="L27"/>
      <c r="M27"/>
      <c r="N27"/>
    </row>
    <row r="28" spans="2:14" x14ac:dyDescent="0.2">
      <c r="B28"/>
      <c r="C28"/>
      <c r="D28"/>
      <c r="E28"/>
      <c r="F28"/>
      <c r="G28"/>
      <c r="H28"/>
      <c r="I28"/>
      <c r="J28"/>
      <c r="K28"/>
      <c r="L28"/>
      <c r="M28"/>
      <c r="N28"/>
    </row>
  </sheetData>
  <mergeCells count="3">
    <mergeCell ref="I4:N4"/>
    <mergeCell ref="C4:H4"/>
    <mergeCell ref="P4:T15"/>
  </mergeCells>
  <pageMargins left="0.7" right="0.7" top="0.75" bottom="0.75" header="0.3" footer="0.3"/>
  <pageSetup paperSize="9" fitToHeight="0" orientation="portrait" r:id="rId2"/>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Radni listovi</vt:lpstr>
      </vt:variant>
      <vt:variant>
        <vt:i4>4</vt:i4>
      </vt:variant>
      <vt:variant>
        <vt:lpstr>Imenovani rasponi</vt:lpstr>
      </vt:variant>
      <vt:variant>
        <vt:i4>3</vt:i4>
      </vt:variant>
    </vt:vector>
  </HeadingPairs>
  <TitlesOfParts>
    <vt:vector size="7" baseType="lpstr">
      <vt:lpstr>Početak</vt:lpstr>
      <vt:lpstr>PARAMETRI PROJEKTA</vt:lpstr>
      <vt:lpstr>DETALJI O PROJEKTU</vt:lpstr>
      <vt:lpstr>UKUPNI ZBROJEVI ZA PROJEKT</vt:lpstr>
      <vt:lpstr>'DETALJI O PROJEKTU'!Ispis_naslova</vt:lpstr>
      <vt:lpstr>'UKUPNI ZBROJEVI ZA PROJEKT'!Ispis_naslova</vt:lpstr>
      <vt:lpstr>VrstaProjekta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2018-05-29T11:56:34Z</dcterms:created>
  <dcterms:modified xsi:type="dcterms:W3CDTF">2019-02-19T01:42:23Z</dcterms:modified>
</cp:coreProperties>
</file>

<file path=docProps/custom.xml><?xml version="1.0" encoding="utf-8"?>
<Properties xmlns="http://schemas.openxmlformats.org/officeDocument/2006/custom-properties" xmlns:vt="http://schemas.openxmlformats.org/officeDocument/2006/docPropsVTypes"/>
</file>