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4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3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ables/table24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55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5"/>
  <workbookPr filterPrivacy="1" codeName="ThisWorkbook"/>
  <xr:revisionPtr revIDLastSave="0" documentId="13_ncr:1_{6B81C58A-ADC4-41E8-A244-A1678C9212E2}" xr6:coauthVersionLast="47" xr6:coauthVersionMax="47" xr10:uidLastSave="{00000000-0000-0000-0000-000000000000}"/>
  <bookViews>
    <workbookView xWindow="-120" yWindow="-120" windowWidth="28890" windowHeight="16065" xr2:uid="{00000000-000D-0000-FFFF-FFFF00000000}"/>
  </bookViews>
  <sheets>
    <sheet name="Sažetak mjesečnog proračuna" sheetId="1" r:id="rId1"/>
    <sheet name="Prihodi" sheetId="3" r:id="rId2"/>
    <sheet name="Troškovi za zaposlenike" sheetId="4" r:id="rId3"/>
    <sheet name="Operativni troškovi" sheetId="5" r:id="rId4"/>
  </sheets>
  <definedNames>
    <definedName name="_xlnm._FilterDatabase" localSheetId="3" hidden="1">'Operativni troškovi'!#REF!</definedName>
    <definedName name="_xlnm._FilterDatabase" localSheetId="1" hidden="1">Prihodi!#REF!</definedName>
    <definedName name="_xlnm._FilterDatabase" localSheetId="0" hidden="1">Prihodi!#REF!</definedName>
    <definedName name="_xlnm._FilterDatabase" localSheetId="2" hidden="1">'Troškovi za zaposlenike'!#REF!</definedName>
    <definedName name="_xlnm.Print_Titles" localSheetId="3">'Operativni troškovi'!$4:$4</definedName>
    <definedName name="_xlnm.Print_Titles" localSheetId="1">Prihodi!$4:$4</definedName>
    <definedName name="_xlnm.Print_Titles" localSheetId="2">'Troškovi za zaposlenike'!$4:$4</definedName>
    <definedName name="Naslov1">Pet_najvećih_troškova[[#Headers],[TROŠAK]]</definedName>
    <definedName name="Naslov2">Prihod[[#Headers],[PRIHODI]]</definedName>
    <definedName name="Naslov3">Troškovi_za_zaposlenike[[#Headers],[TROŠKOVI ZA ZAPOSLENIKE]]</definedName>
    <definedName name="Naslov4">Operativni_troškovi[[#Headers],[OPERATIVNI TROŠKOVI]]</definedName>
    <definedName name="NaslovStupca1">Ukupni_zbrojevi[[#Headers],[UKUPNI IZNOSI PRORAČUNA]]</definedName>
    <definedName name="NAZIV_TVRTKE">'Sažetak mjesečnog proračuna'!$B$1</definedName>
    <definedName name="PRORAČUN_naslov">'Sažetak mjesečnog proračuna'!$B$2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4" l="1"/>
  <c r="F7" i="4"/>
  <c r="E6" i="4"/>
  <c r="E7" i="4"/>
  <c r="E5" i="4"/>
  <c r="F5" i="4" l="1"/>
  <c r="B2" i="3"/>
  <c r="B2" i="4"/>
  <c r="B2" i="5"/>
  <c r="D25" i="5" l="1"/>
  <c r="C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B1" i="5"/>
  <c r="B1" i="4"/>
  <c r="C16" i="1" l="1"/>
  <c r="B16" i="1" s="1"/>
  <c r="C15" i="1"/>
  <c r="B15" i="1" s="1"/>
  <c r="C13" i="1"/>
  <c r="B13" i="1" s="1"/>
  <c r="C12" i="1"/>
  <c r="B12" i="1" s="1"/>
  <c r="C14" i="1"/>
  <c r="B14" i="1" s="1"/>
  <c r="F25" i="5"/>
  <c r="D8" i="3"/>
  <c r="E7" i="3"/>
  <c r="F6" i="3"/>
  <c r="E6" i="3"/>
  <c r="F5" i="3"/>
  <c r="E5" i="3"/>
  <c r="B1" i="3" l="1"/>
  <c r="E13" i="1" l="1"/>
  <c r="E12" i="1" l="1"/>
  <c r="E16" i="1" l="1"/>
  <c r="E15" i="1"/>
  <c r="E14" i="1" l="1"/>
  <c r="E17" i="1" s="1"/>
  <c r="C17" i="1"/>
  <c r="D5" i="1"/>
  <c r="C8" i="3" l="1"/>
  <c r="C5" i="1" s="1"/>
  <c r="F7" i="3"/>
  <c r="F8" i="3"/>
  <c r="E5" i="1" l="1"/>
  <c r="F8" i="4"/>
  <c r="D8" i="4"/>
  <c r="D6" i="1" s="1"/>
  <c r="C8" i="4"/>
  <c r="C6" i="1" s="1"/>
  <c r="D14" i="1" l="1"/>
  <c r="D7" i="1"/>
  <c r="D15" i="1"/>
  <c r="D13" i="1"/>
  <c r="D16" i="1"/>
  <c r="D12" i="1"/>
  <c r="D17" i="1" s="1"/>
  <c r="C7" i="1"/>
  <c r="E7" i="1" s="1"/>
  <c r="E6" i="1"/>
</calcChain>
</file>

<file path=xl/sharedStrings.xml><?xml version="1.0" encoding="utf-8"?>
<sst xmlns="http://schemas.openxmlformats.org/spreadsheetml/2006/main" count="60" uniqueCount="49">
  <si>
    <t>NAZIV TVRTKE</t>
  </si>
  <si>
    <t>MJESEČNI PRORAČUN</t>
  </si>
  <si>
    <t>UKUPNI IZNOSI PRORAČUNA</t>
  </si>
  <si>
    <t>Prihodi</t>
  </si>
  <si>
    <t>Troškovi</t>
  </si>
  <si>
    <t>Stanje na računu (prihodi minus troškovi)</t>
  </si>
  <si>
    <t>KOJIH JE MOJIH 5 NAJVIŠIH RADNIH TROŠKOVA?</t>
  </si>
  <si>
    <t>TROŠAK</t>
  </si>
  <si>
    <t>PROCIJENJENO</t>
  </si>
  <si>
    <t>IZNOS</t>
  </si>
  <si>
    <t>STVARNO</t>
  </si>
  <si>
    <t>% TROŠKOVA</t>
  </si>
  <si>
    <t>Datum</t>
  </si>
  <si>
    <t>RAZLIKA</t>
  </si>
  <si>
    <t>SMANJENJE OD 15 %</t>
  </si>
  <si>
    <t>PRIHODI</t>
  </si>
  <si>
    <t>Neto prodaja</t>
  </si>
  <si>
    <t>Prihodi od kamata</t>
  </si>
  <si>
    <t>Prodaja resursa (dobitak/gubitak)</t>
  </si>
  <si>
    <t>Ukupni prihod</t>
  </si>
  <si>
    <t>PET NAJVEĆIH IZNOSA</t>
  </si>
  <si>
    <t>TROŠKOVI ZA ZAPOSLENIKE</t>
  </si>
  <si>
    <t>Plaće</t>
  </si>
  <si>
    <t>Pogodnosti za zaposlenike</t>
  </si>
  <si>
    <t>Provizija</t>
  </si>
  <si>
    <t>Ukupni troškovi za zaposlenike</t>
  </si>
  <si>
    <t>OPERATIVNI TROŠKOVI</t>
  </si>
  <si>
    <t>Oglašavanje</t>
  </si>
  <si>
    <t>Sporna potraživanja</t>
  </si>
  <si>
    <t>Popusti za gotovinu</t>
  </si>
  <si>
    <t>Troškovi isporuke</t>
  </si>
  <si>
    <t>Amortizacija</t>
  </si>
  <si>
    <t>Davanja i pretplate</t>
  </si>
  <si>
    <t>Osiguranje</t>
  </si>
  <si>
    <t>Kamata</t>
  </si>
  <si>
    <t>Pravni troškovi i revizija</t>
  </si>
  <si>
    <t>Održavanje i popravci</t>
  </si>
  <si>
    <t>Uredski pribor</t>
  </si>
  <si>
    <t>Poštarina</t>
  </si>
  <si>
    <t>Najam ili kredit</t>
  </si>
  <si>
    <t>Prodajni troškovi</t>
  </si>
  <si>
    <t>Isporuka i skladištenje</t>
  </si>
  <si>
    <t>Potrošni materijal</t>
  </si>
  <si>
    <t>Porezi</t>
  </si>
  <si>
    <t>Telefon</t>
  </si>
  <si>
    <t>Režije</t>
  </si>
  <si>
    <t>Ostalo</t>
  </si>
  <si>
    <t>Ukupni operativni troškovi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</si>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</sst>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mmmm\ yyyy"/>
    <numFmt numFmtId="166" formatCode="0.0%"/>
    <numFmt numFmtId="167" formatCode="#,##0.00_ ;[Red]\-#,##0.00\ "/>
  </numFmts>
  <fonts count="15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2"/>
      <color theme="3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rgb="FFDA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0" tint="-4.9989318521683403E-2"/>
      <name val="Gill Sans MT"/>
      <family val="2"/>
      <scheme val="minor"/>
    </font>
    <font>
      <sz val="11"/>
      <color theme="1" tint="4.9989318521683403E-2"/>
      <name val="Gill Sans MT"/>
      <family val="2"/>
      <scheme val="major"/>
    </font>
    <font>
      <sz val="11"/>
      <color theme="0"/>
      <name val="Gill Sans M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horizontal="left" wrapText="1" indent="1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Alignment="0" applyProtection="0"/>
    <xf numFmtId="0" fontId="13" fillId="8" borderId="0" applyBorder="0" applyProtection="0">
      <alignment horizontal="left" vertical="center" indent="1"/>
    </xf>
    <xf numFmtId="0" fontId="13" fillId="8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167" fontId="1" fillId="0" borderId="0" applyFont="0" applyFill="0" applyBorder="0" applyProtection="0">
      <alignment horizontal="right"/>
    </xf>
    <xf numFmtId="166" fontId="1" fillId="0" borderId="0" applyFont="0" applyFill="0" applyBorder="0" applyProtection="0">
      <alignment horizontal="right"/>
    </xf>
    <xf numFmtId="165" fontId="11" fillId="5" borderId="0" applyFill="0" applyBorder="0">
      <alignment horizontal="right"/>
    </xf>
  </cellStyleXfs>
  <cellXfs count="41">
    <xf numFmtId="0" fontId="0" fillId="0" borderId="0" xfId="0">
      <alignment horizontal="left" wrapText="1" indent="1"/>
    </xf>
    <xf numFmtId="0" fontId="10" fillId="5" borderId="0" xfId="5" applyFill="1" applyAlignment="1">
      <alignment horizontal="left" indent="1"/>
    </xf>
    <xf numFmtId="0" fontId="0" fillId="5" borderId="0" xfId="0" applyFill="1">
      <alignment horizontal="left" wrapText="1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horizontal="left" wrapText="1" indent="1"/>
    </xf>
    <xf numFmtId="0" fontId="13" fillId="2" borderId="0" xfId="6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5" borderId="0" xfId="0" applyFont="1" applyFill="1" applyAlignment="1"/>
    <xf numFmtId="0" fontId="9" fillId="5" borderId="0" xfId="1" applyFill="1" applyAlignment="1">
      <alignment horizontal="left" indent="1"/>
    </xf>
    <xf numFmtId="0" fontId="4" fillId="5" borderId="0" xfId="0" applyFont="1" applyFill="1" applyAlignment="1">
      <alignment vertical="center"/>
    </xf>
    <xf numFmtId="0" fontId="0" fillId="6" borderId="0" xfId="0" applyFill="1">
      <alignment horizontal="left" wrapText="1" indent="1"/>
    </xf>
    <xf numFmtId="0" fontId="6" fillId="6" borderId="0" xfId="0" applyFont="1" applyFill="1">
      <alignment horizontal="left" wrapText="1" indent="1"/>
    </xf>
    <xf numFmtId="0" fontId="0" fillId="6" borderId="0" xfId="0" applyFill="1" applyAlignment="1">
      <alignment vertical="center"/>
    </xf>
    <xf numFmtId="0" fontId="6" fillId="6" borderId="0" xfId="3" applyFont="1" applyFill="1" applyAlignment="1">
      <alignment vertical="center"/>
    </xf>
    <xf numFmtId="164" fontId="6" fillId="6" borderId="0" xfId="3" applyNumberFormat="1" applyFont="1" applyFill="1"/>
    <xf numFmtId="0" fontId="6" fillId="6" borderId="0" xfId="3" applyFont="1" applyFill="1"/>
    <xf numFmtId="166" fontId="1" fillId="7" borderId="0" xfId="11" applyFill="1">
      <alignment horizontal="right"/>
    </xf>
    <xf numFmtId="166" fontId="0" fillId="0" borderId="0" xfId="11" applyFont="1" applyAlignment="1">
      <alignment wrapText="1"/>
    </xf>
    <xf numFmtId="0" fontId="13" fillId="8" borderId="0" xfId="6">
      <alignment horizontal="left" vertical="center" indent="1"/>
    </xf>
    <xf numFmtId="0" fontId="13" fillId="8" borderId="0" xfId="7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0" fontId="0" fillId="0" borderId="0" xfId="0" applyNumberFormat="1">
      <alignment horizontal="left" wrapText="1" indent="1"/>
    </xf>
    <xf numFmtId="167" fontId="1" fillId="7" borderId="0" xfId="10" applyFill="1" applyAlignment="1"/>
    <xf numFmtId="167" fontId="0" fillId="0" borderId="0" xfId="10" applyFont="1">
      <alignment horizontal="right"/>
    </xf>
    <xf numFmtId="167" fontId="1" fillId="0" borderId="0" xfId="10" applyAlignment="1"/>
    <xf numFmtId="167" fontId="6" fillId="6" borderId="0" xfId="4" applyNumberFormat="1" applyFont="1" applyFill="1"/>
    <xf numFmtId="167" fontId="6" fillId="6" borderId="0" xfId="8" applyNumberFormat="1" applyFont="1" applyFill="1"/>
    <xf numFmtId="167" fontId="0" fillId="0" borderId="0" xfId="10" applyFont="1" applyAlignment="1">
      <alignment wrapText="1"/>
    </xf>
    <xf numFmtId="167" fontId="1" fillId="7" borderId="0" xfId="10" applyFill="1">
      <alignment horizontal="right"/>
    </xf>
    <xf numFmtId="167" fontId="8" fillId="0" borderId="0" xfId="10" applyFont="1" applyAlignment="1"/>
    <xf numFmtId="167" fontId="0" fillId="0" borderId="0" xfId="10" applyFont="1" applyAlignment="1"/>
    <xf numFmtId="167" fontId="1" fillId="0" borderId="0" xfId="10">
      <alignment horizontal="right"/>
    </xf>
    <xf numFmtId="165" fontId="11" fillId="5" borderId="0" xfId="12">
      <alignment horizontal="right"/>
    </xf>
    <xf numFmtId="0" fontId="9" fillId="5" borderId="0" xfId="1" applyFill="1" applyAlignment="1">
      <alignment horizontal="left" indent="1"/>
    </xf>
    <xf numFmtId="0" fontId="10" fillId="5" borderId="0" xfId="5" applyFill="1" applyAlignment="1">
      <alignment horizontal="left" indent="1"/>
    </xf>
    <xf numFmtId="0" fontId="13" fillId="8" borderId="0" xfId="6" applyAlignment="1">
      <alignment horizontal="left" vertical="center"/>
    </xf>
    <xf numFmtId="167" fontId="0" fillId="9" borderId="0" xfId="0" applyNumberFormat="1" applyFill="1" applyAlignment="1"/>
    <xf numFmtId="167" fontId="0" fillId="0" borderId="0" xfId="0" applyNumberFormat="1" applyAlignment="1"/>
    <xf numFmtId="167" fontId="0" fillId="0" borderId="0" xfId="0" applyNumberFormat="1" applyFont="1" applyAlignment="1">
      <alignment horizontal="right"/>
    </xf>
  </cellXfs>
  <cellStyles count="13">
    <cellStyle name="20% - Isticanje5" xfId="4" builtinId="46"/>
    <cellStyle name="60% - Isticanje4" xfId="3" builtinId="44" customBuiltin="1"/>
    <cellStyle name="Datum" xfId="12" xr:uid="{00000000-0005-0000-0000-000003000000}"/>
    <cellStyle name="Naslov" xfId="1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2" builtinId="19" customBuiltin="1"/>
    <cellStyle name="Normalno" xfId="0" builtinId="0" customBuiltin="1"/>
    <cellStyle name="Postotak" xfId="11" builtinId="5" customBuiltin="1"/>
    <cellStyle name="Tekst upozorenja" xfId="9" builtinId="11" customBuiltin="1"/>
    <cellStyle name="Ukupni zbroj" xfId="8" builtinId="25" customBuiltin="1"/>
    <cellStyle name="Zarez" xfId="10" builtinId="3" customBuiltin="1"/>
  </cellStyles>
  <dxfs count="53"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numFmt numFmtId="167" formatCode="#,##0.00_ ;[Red]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7" formatCode="#,##0.00_ ;[Red]\-#,##0.00\ "/>
      <alignment horizontal="right" vertical="bottom" textRotation="0" wrapText="0" indent="0" justifyLastLine="0" shrinkToFit="0" readingOrder="0"/>
    </dxf>
    <dxf>
      <numFmt numFmtId="167" formatCode="#,##0.00_ ;[Red]\-#,##0.00\ 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</dxf>
    <dxf>
      <numFmt numFmtId="167" formatCode="#,##0.00_ ;[Red]\-#,##0.00\ 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</dxf>
    <dxf>
      <numFmt numFmtId="167" formatCode="#,##0.00_ ;[Red]\-#,##0.00\ "/>
      <alignment horizontal="general" vertical="bottom" textRotation="0" wrapText="0" indent="0" justifyLastLine="0" shrinkToFit="0" readingOrder="0"/>
      <protection locked="1" hidden="0"/>
    </dxf>
    <dxf>
      <numFmt numFmtId="167" formatCode="#,##0.00_ ;[Red]\-#,##0.00\ "/>
      <protection locked="1" hidden="0"/>
    </dxf>
    <dxf>
      <numFmt numFmtId="167" formatCode="#,##0.00_ ;[Red]\-#,##0.00\ 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7" formatCode="#,##0.00_ ;[Red]\-#,##0.00\ 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numFmt numFmtId="167" formatCode="#,##0.00_ ;[Red]\-#,##0.00\ "/>
      <alignment horizontal="general" vertical="bottom" textRotation="0" wrapText="0" indent="0" justifyLastLine="0" shrinkToFit="0" readingOrder="0"/>
      <protection locked="1" hidden="0"/>
    </dxf>
    <dxf>
      <numFmt numFmtId="167" formatCode="#,##0.00_ ;[Red]\-#,##0.00\ "/>
      <protection locked="1" hidden="0"/>
    </dxf>
    <dxf>
      <numFmt numFmtId="167" formatCode="#,##0.00_ ;[Red]\-#,##0.00\ 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7" formatCode="#,##0.00_ ;[Red]\-#,##0.00\ 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7" formatCode="#,##0.00_ ;[Red]\-#,##0.00\ "/>
      <alignment horizontal="general" vertical="bottom" textRotation="0" wrapText="0" indent="0" justifyLastLine="0" shrinkToFit="0" readingOrder="0"/>
      <protection locked="1" hidden="0"/>
    </dxf>
    <dxf>
      <numFmt numFmtId="167" formatCode="#,##0.00_ ;[Red]\-#,##0.00\ "/>
      <protection locked="1" hidden="0"/>
    </dxf>
    <dxf>
      <numFmt numFmtId="167" formatCode="#,##0.00_ ;[Red]\-#,##0.00\ 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7" formatCode="#,##0.00_ ;[Red]\-#,##0.00\ 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7" formatCode="#,##0.00_ ;[Red]\-#,##0.00\ "/>
      <fill>
        <patternFill patternType="solid">
          <fgColor indexed="64"/>
          <bgColor theme="6" tint="0.79998168889431442"/>
        </patternFill>
      </fill>
      <protection locked="1" hidden="0"/>
    </dxf>
    <dxf>
      <fill>
        <patternFill patternType="solid">
          <fgColor indexed="64"/>
          <bgColor theme="6" tint="0.79998168889431442"/>
        </patternFill>
      </fill>
      <protection locked="1" hidden="0"/>
    </dxf>
    <dxf>
      <numFmt numFmtId="167" formatCode="#,##0.00_ ;[Red]\-#,##0.00\ "/>
      <fill>
        <patternFill patternType="solid">
          <fgColor indexed="64"/>
          <bgColor theme="6" tint="0.79998168889431442"/>
        </patternFill>
      </fill>
      <protection locked="1" hidden="0"/>
    </dxf>
    <dxf>
      <numFmt numFmtId="167" formatCode="#,##0.00_ ;[Red]\-#,##0.00\ 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numFmt numFmtId="167" formatCode="#,##0.00_ ;[Red]\-#,##0.00\ 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numFmt numFmtId="167" formatCode="#,##0.00_ ;[Red]\-#,##0.00\ 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Mjesečni proračun" pivot="0" count="4" xr9:uid="{00000000-0011-0000-FFFF-FFFF00000000}">
      <tableStyleElement type="wholeTable" dxfId="52"/>
      <tableStyleElement type="headerRow" dxfId="51"/>
      <tableStyleElement type="totalRow" dxfId="50"/>
      <tableStyleElement type="lastColumn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PREGLED PRORAČUNA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'Sažetak mjesečnog proračuna'!$B$5</c:f>
              <c:strCache>
                <c:ptCount val="1"/>
                <c:pt idx="0">
                  <c:v>Prihodi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'Sažetak mjesečnog proračuna'!$C$4:$D$4</c:f>
              <c:strCache>
                <c:ptCount val="2"/>
                <c:pt idx="0">
                  <c:v>PROCIJENJENO</c:v>
                </c:pt>
                <c:pt idx="1">
                  <c:v>STVARNO</c:v>
                </c:pt>
              </c:strCache>
            </c:strRef>
          </c:cat>
          <c:val>
            <c:numRef>
              <c:f>'Sažetak mjesečnog proračuna'!$C$5:$D$5</c:f>
              <c:numCache>
                <c:formatCode>#,##0.00_ ;[Red]\-#,##0.00\ 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'Sažetak mjesečnog proračuna'!$B$6</c:f>
              <c:strCache>
                <c:ptCount val="1"/>
                <c:pt idx="0">
                  <c:v>Troškovi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'Sažetak mjesečnog proračuna'!$C$4:$D$4</c:f>
              <c:strCache>
                <c:ptCount val="2"/>
                <c:pt idx="0">
                  <c:v>PROCIJENJENO</c:v>
                </c:pt>
                <c:pt idx="1">
                  <c:v>STVARNO</c:v>
                </c:pt>
              </c:strCache>
            </c:strRef>
          </c:cat>
          <c:val>
            <c:numRef>
              <c:f>'Sažetak mjesečnog proračuna'!$C$6:$D$6</c:f>
              <c:numCache>
                <c:formatCode>#,##0.00_ ;[Red]\-#,##0.00\ 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sr-Latn-RS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sr-Latn-RS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4778809454041E-3"/>
          <c:y val="7.7102167784582482E-2"/>
          <c:w val="0.20989941933420478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19051</xdr:rowOff>
    </xdr:from>
    <xdr:to>
      <xdr:col>4</xdr:col>
      <xdr:colOff>1038225</xdr:colOff>
      <xdr:row>8</xdr:row>
      <xdr:rowOff>4133851</xdr:rowOff>
    </xdr:to>
    <xdr:graphicFrame macro="">
      <xdr:nvGraphicFramePr>
        <xdr:cNvPr id="3" name="PREGLED PRORAČUNA" descr="Trakasti pregledni grafikon koji pokazuje procijenjene i stvarne prihode i troškove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Ukupni_zbrojevi" displayName="Ukupni_zbrojevi" ref="B4:E7" totalsRowCount="1" headerRowDxfId="48" dataDxfId="47" totalsRowDxfId="46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UKUPNI IZNOSI PRORAČUNA" totalsRowLabel="Stanje na računu (prihodi minus troškovi)"/>
    <tableColumn id="2" xr3:uid="{00000000-0010-0000-0000-000002000000}" name="PROCIJENJENO" totalsRowFunction="custom" dataDxfId="30" totalsRowDxfId="29" dataCellStyle="Zarez" totalsRowCellStyle="Zarez">
      <totalsRowFormula>C5-C6</totalsRowFormula>
    </tableColumn>
    <tableColumn id="3" xr3:uid="{00000000-0010-0000-0000-000003000000}" name="STVARNO" totalsRowFunction="custom" dataDxfId="28" totalsRowDxfId="27" totalsRowCellStyle="Zarez">
      <totalsRowFormula>D5-D6</totalsRowFormula>
    </tableColumn>
    <tableColumn id="4" xr3:uid="{00000000-0010-0000-0000-000004000000}" name="RAZLIKA" totalsRowFunction="custom" dataDxfId="26" totalsRowCellStyle="Zarez">
      <calculatedColumnFormula>Ukupni_zbrojevi[[#This Row],[STVARNO]]-Ukupni_zbrojevi[[#This Row],[PROCIJENJENO]]</calculatedColumnFormula>
      <totalsRowFormula>Ukupni_zbrojevi[[#Totals],[STVARNO]]-Ukupni_zbrojevi[[#Totals],[PROCIJENJENO]]</totalsRowFormula>
    </tableColumn>
  </tableColumns>
  <tableStyleInfo name="Mjesečni proračun" showFirstColumn="0" showLastColumn="1" showRowStripes="0" showColumnStripes="0"/>
  <extLst>
    <ext xmlns:x14="http://schemas.microsoft.com/office/spreadsheetml/2009/9/main" uri="{504A1905-F514-4f6f-8877-14C23A59335A}">
      <x14:table altTextSummary="U ovoj se tablici automatski ažuriraju ukupni iznosi proračuna, procijenjeni i stvarni prihodi i troškovi te razlika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et_najvećih_troškova" displayName="Pet_najvećih_troškova" ref="B11:E17" totalsRowCount="1" dataDxfId="45" totalsRowDxfId="44" headerRowCellStyle="Naslov 2">
  <tableColumns count="4">
    <tableColumn id="1" xr3:uid="{00000000-0010-0000-0100-000001000000}" name="TROŠAK" totalsRowLabel="Zbroj">
      <calculatedColumnFormula>INDEX(#REF!,MATCH(Pet_najvećih_troškova[[#This Row],[IZNOS]],#REF!,0),1)</calculatedColumnFormula>
    </tableColumn>
    <tableColumn id="2" xr3:uid="{00000000-0010-0000-0100-000002000000}" name="IZNOS" totalsRowFunction="sum" dataDxfId="25" totalsRowDxfId="14" dataCellStyle="Zarez" totalsRowCellStyle="Zarez"/>
    <tableColumn id="3" xr3:uid="{00000000-0010-0000-0100-000003000000}" name="% TROŠKOVA" totalsRowFunction="sum" dataDxfId="24" totalsRowDxfId="13" dataCellStyle="Postotak" totalsRowCellStyle="Postotak">
      <calculatedColumnFormula>Pet_najvećih_troškova[[#This Row],[IZNOS]]/$D$6</calculatedColumnFormula>
    </tableColumn>
    <tableColumn id="4" xr3:uid="{00000000-0010-0000-0100-000004000000}" name="SMANJENJE OD 15 %" totalsRowFunction="sum" dataDxfId="23" totalsRowDxfId="12" dataCellStyle="Zarez" totalsRowCellStyle="Zarez">
      <calculatedColumnFormula>Pet_najvećih_troškova[[#This Row],[IZNOS]]*0.15</calculatedColumnFormula>
    </tableColumn>
  </tableColumns>
  <tableStyleInfo name="Mjesečni proračun" showFirstColumn="0" showLastColumn="0" showRowStripes="0" showColumnStripes="0"/>
  <extLst>
    <ext xmlns:x14="http://schemas.microsoft.com/office/spreadsheetml/2009/9/main" uri="{504A1905-F514-4f6f-8877-14C23A59335A}">
      <x14:table altTextSummary="U ovoj se tablici automatski ažuriraju pet najvećih stavki operativnih troškova, iznosi, postotak troškova i smanjenje od 15 %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rihod" displayName="Prihod" ref="B4:F8" totalsRowCount="1" dataDxfId="43" totalsRowDxfId="42" headerRowCellStyle="Naslov 2">
  <autoFilter ref="B4:F7" xr:uid="{00000000-0009-0000-0100-000003000000}"/>
  <tableColumns count="5">
    <tableColumn id="1" xr3:uid="{00000000-0010-0000-0200-000001000000}" name="PRIHODI" totalsRowLabel="Ukupni prihod"/>
    <tableColumn id="2" xr3:uid="{00000000-0010-0000-0200-000002000000}" name="PROCIJENJENO" totalsRowFunction="sum" dataDxfId="22" dataCellStyle="Zarez"/>
    <tableColumn id="3" xr3:uid="{00000000-0010-0000-0200-000003000000}" name="STVARNO" totalsRowFunction="sum" dataDxfId="21" dataCellStyle="Zarez"/>
    <tableColumn id="5" xr3:uid="{00000000-0010-0000-0200-000005000000}" name="PET NAJVEĆIH IZNOSA" dataDxfId="20" totalsRowDxfId="41" dataCellStyle="Zarez">
      <calculatedColumnFormula>Prihod[[#This Row],[STVARNO]]+(10^-6)*ROW(Prihod[[#This Row],[STVARNO]])</calculatedColumnFormula>
    </tableColumn>
    <tableColumn id="4" xr3:uid="{00000000-0010-0000-0200-000004000000}" name="RAZLIKA" totalsRowFunction="sum" dataDxfId="19" totalsRowDxfId="40" dataCellStyle="Zarez">
      <calculatedColumnFormula>Prihod[[#This Row],[STVARNO]]-Prihod[[#This Row],[PROCIJENJENO]]</calculatedColumnFormula>
    </tableColumn>
  </tableColumns>
  <tableStyleInfo name="Mjesečni proračun" showFirstColumn="0" showLastColumn="1" showRowStripes="0" showColumnStripes="0"/>
  <extLst>
    <ext xmlns:x14="http://schemas.microsoft.com/office/spreadsheetml/2009/9/main" uri="{504A1905-F514-4f6f-8877-14C23A59335A}">
      <x14:table altTextSummary="U ovu tablicu unesite mjesečne prihode te procijenjene i stvarne vrijednosti. Razlika se izračunava automatski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roškovi_za_zaposlenike" displayName="Troškovi_za_zaposlenike" ref="B4:F8" totalsRowCount="1" headerRowDxfId="39" dataDxfId="38" totalsRowDxfId="37">
  <autoFilter ref="B4:F7" xr:uid="{00000000-000C-0000-FFFF-FFFF03000000}"/>
  <tableColumns count="5">
    <tableColumn id="1" xr3:uid="{00000000-0010-0000-0300-000001000000}" name="TROŠKOVI ZA ZAPOSLENIKE" totalsRowLabel="Ukupni troškovi za zaposlenike"/>
    <tableColumn id="2" xr3:uid="{00000000-0010-0000-0300-000002000000}" name="PROCIJENJENO" totalsRowFunction="sum" dataDxfId="11" totalsRowDxfId="7" dataCellStyle="Zarez"/>
    <tableColumn id="3" xr3:uid="{00000000-0010-0000-0300-000003000000}" name="STVARNO" totalsRowFunction="sum" dataDxfId="10" totalsRowDxfId="6" dataCellStyle="Zarez"/>
    <tableColumn id="4" xr3:uid="{00000000-0010-0000-0300-000004000000}" name="PET NAJVEĆIH IZNOSA" dataDxfId="9" totalsRowDxfId="5" dataCellStyle="Zarez">
      <calculatedColumnFormula>Troškovi_za_zaposlenike[[#This Row],[STVARNO]]+(10^-6)*ROW(Troškovi_za_zaposlenike[[#This Row],[STVARNO]])</calculatedColumnFormula>
    </tableColumn>
    <tableColumn id="5" xr3:uid="{00000000-0010-0000-0300-000005000000}" name="RAZLIKA" totalsRowFunction="sum" dataDxfId="8" totalsRowDxfId="4" dataCellStyle="Zarez">
      <calculatedColumnFormula>Troškovi_za_zaposlenike[[#This Row],[PROCIJENJENO]]-Troškovi_za_zaposlenike[[#This Row],[STVARNO]]</calculatedColumnFormula>
    </tableColumn>
  </tableColumns>
  <tableStyleInfo name="Mjesečni proračun" showFirstColumn="0" showLastColumn="1" showRowStripes="0" showColumnStripes="0"/>
  <extLst>
    <ext xmlns:x14="http://schemas.microsoft.com/office/spreadsheetml/2009/9/main" uri="{504A1905-F514-4f6f-8877-14C23A59335A}">
      <x14:table altTextSummary="U ovu tablicu unesite troškove za zaposlenike te procijenjene i stvarne vrijednosti. Razlika se izračunava automatski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vni_troškovi" displayName="Operativni_troškovi" ref="B4:F25" totalsRowCount="1" dataDxfId="36" totalsRowDxfId="35" headerRowCellStyle="Naslov 2">
  <autoFilter ref="B4:F24" xr:uid="{00000000-0009-0000-0100-000009000000}"/>
  <sortState xmlns:xlrd2="http://schemas.microsoft.com/office/spreadsheetml/2017/richdata2" ref="B12:F32">
    <sortCondition ref="B16:B37"/>
  </sortState>
  <tableColumns count="5">
    <tableColumn id="1" xr3:uid="{00000000-0010-0000-0400-000001000000}" name="OPERATIVNI TROŠKOVI" totalsRowLabel="Ukupni operativni troškovi"/>
    <tableColumn id="2" xr3:uid="{00000000-0010-0000-0400-000002000000}" name="PROCIJENJENO" totalsRowFunction="sum" dataDxfId="18" totalsRowDxfId="34" dataCellStyle="Zarez"/>
    <tableColumn id="3" xr3:uid="{00000000-0010-0000-0400-000003000000}" name="STVARNO" totalsRowFunction="sum" dataDxfId="17" totalsRowDxfId="33" dataCellStyle="Zarez"/>
    <tableColumn id="5" xr3:uid="{00000000-0010-0000-0400-000005000000}" name="PET NAJVEĆIH IZNOSA" dataDxfId="16" totalsRowDxfId="32" dataCellStyle="Zarez">
      <calculatedColumnFormula>Operativni_troškovi[[#This Row],[STVARNO]]+(10^-6)*ROW(Operativni_troškovi[[#This Row],[STVARNO]])</calculatedColumnFormula>
    </tableColumn>
    <tableColumn id="4" xr3:uid="{00000000-0010-0000-0400-000004000000}" name="RAZLIKA" totalsRowFunction="sum" dataDxfId="15" totalsRowDxfId="31" dataCellStyle="Zarez">
      <calculatedColumnFormula>Operativni_troškovi[[#This Row],[PROCIJENJENO]]-Operativni_troškovi[[#This Row],[STVARNO]]</calculatedColumnFormula>
    </tableColumn>
  </tableColumns>
  <tableStyleInfo name="Mjesečni proračun" showFirstColumn="0" showLastColumn="1" showRowStripes="0" showColumnStripes="0"/>
  <extLst>
    <ext xmlns:x14="http://schemas.microsoft.com/office/spreadsheetml/2009/9/main" uri="{504A1905-F514-4f6f-8877-14C23A59335A}">
      <x14:table altTextSummary="U ovu tablicu unesite operativne troškove te procijenjene i stvarne vrijednosti. Razlika se izračunava automatski"/>
    </ext>
  </extLst>
</table>
</file>

<file path=xl/theme/theme1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24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3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4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55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K17"/>
  <sheetViews>
    <sheetView showGridLines="0" tabSelected="1" zoomScaleNormal="100" workbookViewId="0"/>
  </sheetViews>
  <sheetFormatPr defaultColWidth="9" defaultRowHeight="16.5" customHeight="1" x14ac:dyDescent="0.35"/>
  <cols>
    <col min="1" max="1" width="4.125" style="5" customWidth="1"/>
    <col min="2" max="2" width="34.625" style="5" customWidth="1"/>
    <col min="3" max="5" width="19" style="5" customWidth="1"/>
    <col min="6" max="6" width="4.125" style="5" customWidth="1"/>
    <col min="7" max="7" width="4.125" customWidth="1"/>
  </cols>
  <sheetData>
    <row r="1" spans="1:11" ht="25.5" customHeight="1" x14ac:dyDescent="0.5">
      <c r="A1" s="2"/>
      <c r="B1" s="36" t="s">
        <v>0</v>
      </c>
      <c r="C1" s="36"/>
      <c r="D1" s="36"/>
      <c r="E1"/>
      <c r="F1"/>
    </row>
    <row r="2" spans="1:11" ht="51.75" customHeight="1" x14ac:dyDescent="1">
      <c r="A2" s="2"/>
      <c r="B2" s="35" t="s">
        <v>1</v>
      </c>
      <c r="C2" s="35"/>
      <c r="D2" s="35"/>
      <c r="E2" s="34" t="s">
        <v>12</v>
      </c>
      <c r="F2" s="34"/>
    </row>
    <row r="3" spans="1:11" ht="15" customHeight="1" x14ac:dyDescent="0.35"/>
    <row r="4" spans="1:11" s="4" customFormat="1" ht="21.75" customHeight="1" x14ac:dyDescent="0.35">
      <c r="A4" s="3"/>
      <c r="B4" s="19" t="s">
        <v>2</v>
      </c>
      <c r="C4" s="37" t="s">
        <v>8</v>
      </c>
      <c r="D4" s="20" t="s">
        <v>10</v>
      </c>
      <c r="E4" s="20" t="s">
        <v>13</v>
      </c>
      <c r="F4" s="3"/>
    </row>
    <row r="5" spans="1:11" ht="17.25" x14ac:dyDescent="0.35">
      <c r="B5" t="s">
        <v>3</v>
      </c>
      <c r="C5" s="24">
        <f>Prihod[[#Totals],[PROCIJENJENO]]</f>
        <v>63300</v>
      </c>
      <c r="D5" s="24">
        <f>Prihod[[#Totals],[STVARNO]]</f>
        <v>57450</v>
      </c>
      <c r="E5" s="31">
        <f>Ukupni_zbrojevi[[#This Row],[STVARNO]]-Ukupni_zbrojevi[[#This Row],[PROCIJENJENO]]</f>
        <v>-5850</v>
      </c>
    </row>
    <row r="6" spans="1:11" ht="17.25" x14ac:dyDescent="0.35">
      <c r="B6" t="s">
        <v>4</v>
      </c>
      <c r="C6" s="24">
        <f>Operativni_troškovi[[#Totals],[PROCIJENJENO]]+Troškovi_za_zaposlenike[[#Totals],[PROCIJENJENO]]</f>
        <v>54500</v>
      </c>
      <c r="D6" s="24">
        <f>Operativni_troškovi[[#Totals],[STVARNO]]+Troškovi_za_zaposlenike[[#Totals],[STVARNO]]</f>
        <v>49630</v>
      </c>
      <c r="E6" s="32">
        <f>Ukupni_zbrojevi[[#This Row],[PROCIJENJENO]]-Ukupni_zbrojevi[[#This Row],[STVARNO]]</f>
        <v>4870</v>
      </c>
    </row>
    <row r="7" spans="1:11" ht="17.25" customHeight="1" x14ac:dyDescent="0.35">
      <c r="B7" t="s">
        <v>5</v>
      </c>
      <c r="C7" s="25">
        <f>C5-C6</f>
        <v>8800</v>
      </c>
      <c r="D7" s="25">
        <f>D5-D6</f>
        <v>7820</v>
      </c>
      <c r="E7" s="33">
        <f>Ukupni_zbrojevi[[#Totals],[STVARNO]]-Ukupni_zbrojevi[[#Totals],[PROCIJENJENO]]</f>
        <v>-980</v>
      </c>
    </row>
    <row r="9" spans="1:11" ht="335.45" customHeight="1" x14ac:dyDescent="0.35">
      <c r="A9"/>
      <c r="B9" s="22"/>
      <c r="C9" s="21"/>
      <c r="D9" s="21"/>
      <c r="E9" s="21"/>
      <c r="F9"/>
      <c r="K9" s="23"/>
    </row>
    <row r="10" spans="1:11" ht="16.5" customHeight="1" x14ac:dyDescent="0.35">
      <c r="B10" s="6" t="s">
        <v>6</v>
      </c>
      <c r="C10" s="7"/>
      <c r="D10" s="7"/>
      <c r="E10" s="7"/>
    </row>
    <row r="11" spans="1:11" ht="21.75" customHeight="1" x14ac:dyDescent="0.35">
      <c r="B11" s="19" t="s">
        <v>7</v>
      </c>
      <c r="C11" s="19" t="s">
        <v>9</v>
      </c>
      <c r="D11" s="19" t="s">
        <v>11</v>
      </c>
      <c r="E11" s="19" t="s">
        <v>14</v>
      </c>
    </row>
    <row r="12" spans="1:11" ht="17.25" x14ac:dyDescent="0.35">
      <c r="B12" t="str">
        <f>INDEX(Operativni_troškovi[],MATCH(Pet_najvećih_troškova[[#This Row],[IZNOS]],Operativni_troškovi[PET NAJVEĆIH IZNOSA],0),1)</f>
        <v>Održavanje i popravci</v>
      </c>
      <c r="C12" s="30">
        <f>LARGE(Operativni_troškovi[PET NAJVEĆIH IZNOSA],1)</f>
        <v>4600.0000140000002</v>
      </c>
      <c r="D12" s="17">
        <f>Pet_najvećih_troškova[[#This Row],[IZNOS]]/$D$6</f>
        <v>9.2685875760628658E-2</v>
      </c>
      <c r="E12" s="30">
        <f>Pet_najvećih_troškova[[#This Row],[IZNOS]]*0.15</f>
        <v>690.00000209999996</v>
      </c>
    </row>
    <row r="13" spans="1:11" ht="17.25" x14ac:dyDescent="0.35">
      <c r="B13" t="str">
        <f>INDEX(Operativni_troškovi[],MATCH(Pet_najvećih_troškova[[#This Row],[IZNOS]],Operativni_troškovi[PET NAJVEĆIH IZNOSA],0),1)</f>
        <v>Potrošni materijal</v>
      </c>
      <c r="C13" s="30">
        <f>LARGE(Operativni_troškovi[PET NAJVEĆIH IZNOSA],2)</f>
        <v>4500.0000200000004</v>
      </c>
      <c r="D13" s="17">
        <f>Pet_najvećih_troškova[[#This Row],[IZNOS]]/$D$6</f>
        <v>9.0670965545033261E-2</v>
      </c>
      <c r="E13" s="30">
        <f>Pet_najvećih_troškova[[#This Row],[IZNOS]]*0.15</f>
        <v>675.00000299999999</v>
      </c>
    </row>
    <row r="14" spans="1:11" ht="17.25" x14ac:dyDescent="0.35">
      <c r="B14" t="str">
        <f>INDEX(Operativni_troškovi[],MATCH(Pet_najvećih_troškova[[#This Row],[IZNOS]],Operativni_troškovi[PET NAJVEĆIH IZNOSA],0),1)</f>
        <v>Najam ili kredit</v>
      </c>
      <c r="C14" s="30">
        <f>LARGE(Operativni_troškovi[PET NAJVEĆIH IZNOSA],3)</f>
        <v>4500.0000170000003</v>
      </c>
      <c r="D14" s="17">
        <f>Pet_najvećih_troškova[[#This Row],[IZNOS]]/$D$6</f>
        <v>9.0670965484585947E-2</v>
      </c>
      <c r="E14" s="30">
        <f>Pet_najvećih_troškova[[#This Row],[IZNOS]]*0.15</f>
        <v>675.00000254999998</v>
      </c>
    </row>
    <row r="15" spans="1:11" ht="17.25" x14ac:dyDescent="0.35">
      <c r="B15" t="str">
        <f>INDEX(Operativni_troškovi[],MATCH(Pet_najvećih_troškova[[#This Row],[IZNOS]],Operativni_troškovi[PET NAJVEĆIH IZNOSA],0),1)</f>
        <v>Porezi</v>
      </c>
      <c r="C15" s="30">
        <f>LARGE(Operativni_troškovi[PET NAJVEĆIH IZNOSA],4)</f>
        <v>3200.0000209999998</v>
      </c>
      <c r="D15" s="17">
        <f>Pet_najvećih_troškova[[#This Row],[IZNOS]]/$D$6</f>
        <v>6.4477131190812012E-2</v>
      </c>
      <c r="E15" s="30">
        <f>Pet_najvećih_troškova[[#This Row],[IZNOS]]*0.15</f>
        <v>480.00000314999994</v>
      </c>
    </row>
    <row r="16" spans="1:11" ht="17.25" x14ac:dyDescent="0.35">
      <c r="B16" t="str">
        <f>INDEX(Operativni_troškovi[],MATCH(Pet_najvećih_troškova[[#This Row],[IZNOS]],Operativni_troškovi[PET NAJVEĆIH IZNOSA],0),1)</f>
        <v>Oglašavanje</v>
      </c>
      <c r="C16" s="29">
        <f>LARGE(Operativni_troškovi[PET NAJVEĆIH IZNOSA],5)</f>
        <v>2500.0000049999999</v>
      </c>
      <c r="D16" s="18">
        <f>Pet_najvećih_troškova[[#This Row],[IZNOS]]/$D$6</f>
        <v>5.037275851299617E-2</v>
      </c>
      <c r="E16" s="29">
        <f>Pet_najvećih_troškova[[#This Row],[IZNOS]]*0.15</f>
        <v>375.00000074999997</v>
      </c>
    </row>
    <row r="17" spans="2:5" ht="17.25" x14ac:dyDescent="0.35">
      <c r="B17" t="s">
        <v>48</v>
      </c>
      <c r="C17" s="29">
        <f>SUBTOTAL(109,Pet_najvećih_troškova[IZNOS])</f>
        <v>19300.000077000004</v>
      </c>
      <c r="D17" s="18">
        <f>SUBTOTAL(109,Pet_najvećih_troškova[% TROŠKOVA])</f>
        <v>0.38887769649405601</v>
      </c>
      <c r="E17" s="29">
        <f>SUBTOTAL(109,Pet_najvećih_troškova[SMANJENJE OD 15 %])</f>
        <v>2895.0000115499997</v>
      </c>
    </row>
  </sheetData>
  <sheetProtection insertColumns="0" insertRows="0" deleteColumns="0" deleteRows="0" selectLockedCells="1" autoFilter="0"/>
  <mergeCells count="3">
    <mergeCell ref="E2:F2"/>
    <mergeCell ref="B2:D2"/>
    <mergeCell ref="B1:D1"/>
  </mergeCells>
  <conditionalFormatting sqref="C5:E8 C10:E65">
    <cfRule type="cellIs" dxfId="3" priority="2" operator="lessThan">
      <formula>0</formula>
    </cfRule>
  </conditionalFormatting>
  <conditionalFormatting sqref="D11:E17">
    <cfRule type="cellIs" dxfId="2" priority="1" operator="lessThan">
      <formula>0</formula>
    </cfRule>
  </conditionalFormatting>
  <dataValidations count="21">
    <dataValidation type="custom" allowBlank="1" showInputMessage="1" showErrorMessage="1" errorTitle="UPOZORENJE" error="Ova se ćelija automatski popunjava i ne smije se prebrisati. Kada bi se ova ćelija prebrisala, formule i izračuni na ovom radnom listu više ne bi funkcionirali." sqref="D13 D15:D16 C5 E5:E6 D5" xr:uid="{00000000-0002-0000-0000-000000000000}">
      <formula1>LEN(C5)=""</formula1>
    </dataValidation>
    <dataValidation type="custom" allowBlank="1" showInputMessage="1" showErrorMessage="1" errorTitle="UPOZORENJE" error="Ova se ćelija automatski popunjava i ne smije se prebrisati. Kada bi se ova ćelija prebrisala, formule i izračuni na ovom radnom listu više ne bi funkcionirali." sqref="E14:E16" xr:uid="{00000000-0002-0000-0000-000001000000}">
      <formula1>LEN(#REF!)=""</formula1>
    </dataValidation>
    <dataValidation type="custom" allowBlank="1" showInputMessage="1" showErrorMessage="1" errorTitle="UPOZORENJE" error="Ova se ćelija automatski popunjava i ne smije se prebrisati. Kada bi se ova ćelija prebrisala, formule i izračuni na ovom radnom listu više ne bi funkcionirali." sqref="C12:E12 C13:C16" xr:uid="{00000000-0002-0000-0000-000002000000}">
      <formula1>LEN(C12:C17)=""</formula1>
    </dataValidation>
    <dataValidation type="custom" allowBlank="1" showInputMessage="1" showErrorMessage="1" errorTitle="UPOZORENJE" error="Ova se ćelija automatski popunjava i ne smije se prebrisati. Kada bi se ova ćelija prebrisala, formule i izračuni na ovom radnom listu više ne bi funkcionirali." sqref="D14" xr:uid="{00000000-0002-0000-0000-000004000000}">
      <formula1>LEN(D13:D17)=""</formula1>
    </dataValidation>
    <dataValidation type="custom" allowBlank="1" showInputMessage="1" showErrorMessage="1" errorTitle="UPOZORENJE" error="Ova se ćelija automatski popunjava i ne smije se prebrisati. Kada bi se ova ćelija prebrisala, formule i izračuni na ovom radnom listu više ne bi funkcionirali." sqref="E13" xr:uid="{00000000-0002-0000-0000-000005000000}">
      <formula1>LEN(E13:E17)=""</formula1>
    </dataValidation>
    <dataValidation allowBlank="1" showInputMessage="1" showErrorMessage="1" prompt="U ovoj radnoj knjizi izradite mjesečni proračun tvrtke. Pregled se nalazi na ovom radnom listu. Na te radne listove unesite pojedinosti o mjesečnim prihodima, zaposlenicima i operativnim troškovima." sqref="A1" xr:uid="{00000000-0002-0000-0000-000006000000}"/>
    <dataValidation allowBlank="1" showInputMessage="1" showErrorMessage="1" prompt="U ovu ćeliju unesite naziv tvrtke." sqref="B1" xr:uid="{00000000-0002-0000-0000-000007000000}"/>
    <dataValidation allowBlank="1" showInputMessage="1" showErrorMessage="1" prompt="U ovu ćeliju unesite datum. Grafikon pregleda proračuna nalazi se u ćeliji B9." sqref="E2:F2" xr:uid="{00000000-0002-0000-0000-000008000000}"/>
    <dataValidation allowBlank="1" showInputMessage="1" showErrorMessage="1" prompt="Iz iznosa unesenih na druge radne listove automatski se izračunavaju ukupni iznosi proračuna za prihode i troškove, procijenjene i stvarne. Automatski se prilagođavaju stanje i razlika." sqref="B4" xr:uid="{00000000-0002-0000-0000-000009000000}"/>
    <dataValidation allowBlank="1" showInputMessage="1" showErrorMessage="1" prompt="U ovom stupcu pod ovim zaglavljem automatski se izračunavaju procijenjeni ukupni iznosi." sqref="C4" xr:uid="{00000000-0002-0000-0000-00000A000000}"/>
    <dataValidation allowBlank="1" showInputMessage="1" showErrorMessage="1" prompt="U ovom stupcu pod ovim zaglavljem automatski se izračunavaju stvarni ukupni iznosi" sqref="D4" xr:uid="{00000000-0002-0000-0000-00000B000000}"/>
    <dataValidation allowBlank="1" showInputMessage="1" showErrorMessage="1" prompt="U ovom stupcu pod ovim zaglavljem automatski se izračunava razlika procijenjenih i stvarnih ukupnih iznosa" sqref="E4" xr:uid="{00000000-0002-0000-0000-00000C000000}"/>
    <dataValidation allowBlank="1" showInputMessage="1" showErrorMessage="1" prompt="U tablici ispod automatski se ažurira pet najvećih operativnih troškova" sqref="B10" xr:uid="{00000000-0002-0000-0000-00000D000000}"/>
    <dataValidation allowBlank="1" showInputMessage="1" showErrorMessage="1" prompt="U ovom stupcu pod ovim zaglavljem automatski se ažurira pet najvećih stavki troškova" sqref="B11" xr:uid="{00000000-0002-0000-0000-00000E000000}"/>
    <dataValidation allowBlank="1" showInputMessage="1" showErrorMessage="1" prompt="Količina u ovom stupcu ispod ovog naslova automatski se ažurira." sqref="C11" xr:uid="{00000000-0002-0000-0000-00000F000000}"/>
    <dataValidation allowBlank="1" showInputMessage="1" showErrorMessage="1" prompt="U ovom stupcu pod ovim zaglavljem automatski se izračunava postotak troškova" sqref="D11" xr:uid="{00000000-0002-0000-0000-000010000000}"/>
    <dataValidation allowBlank="1" showInputMessage="1" showErrorMessage="1" prompt="U ovom stupcu pod ovim zaglavljem automatski se izračunava iznos s 15-postotnim smanjenjem." sqref="E11" xr:uid="{00000000-0002-0000-0000-000011000000}"/>
    <dataValidation allowBlank="1" showInputMessage="1" showErrorMessage="1" prompt="U ovoj ćeliji nalazi se naslov ovog radnog lista. U ćeliju s desne strane unesite datum. Ukupni iznosi proračuna automatski se izračunavaju u tablici Ukupni iznosi s početkom u ćeliji B4." sqref="B2:D2" xr:uid="{00000000-0002-0000-0000-000012000000}"/>
    <dataValidation allowBlank="1" showInputMessage="1" showErrorMessage="1" prompt="U ovoj je ćeliji prikazana grafikon za pregled proračuna. U tablici Pet najvećih troškova ispod automatski se ažurira pet najvećih operativnih troškova." sqref="B9" xr:uid="{6D8844C3-D2C4-41A8-9632-7791388B6264}"/>
    <dataValidation type="custom" allowBlank="1" showInputMessage="1" showErrorMessage="1" errorTitle="UPOZORENJE" error="Ova se ćelija automatski popunjava i ne smije se prebrisati. Kada bi se ova ćelija prebrisala, formule i izračuni na ovom radnom listu više ne bi funkcionirali." sqref="D6" xr:uid="{9A74218C-FCB0-4B34-8AA8-485798431467}">
      <formula1>LEN(C6)=""</formula1>
    </dataValidation>
    <dataValidation type="custom" allowBlank="1" showInputMessage="1" showErrorMessage="1" errorTitle="UPOZORENJE" error="Ova se ćelija automatski popunjava i ne smije se prebrisati. Kada bi se ova ćelija prebrisala, formule i izračuni na ovom radnom listu više ne bi funkcionirali." sqref="C6" xr:uid="{1B868C1D-9B4C-428F-BED8-8A599F748DB2}">
      <formula1>LEN(C6)=""</formula1>
    </dataValidation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C5:E5 D13:E16 D12:E12 C6:D6" listDataValidation="1"/>
    <ignoredError sqref="E6 C12:C16" listDataValidation="1" calculatedColumn="1"/>
    <ignoredError sqref="B12:B16" calculatedColumn="1"/>
  </ignoredErrors>
  <drawing r:id="rId2"/>
  <tableParts count="2"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" defaultRowHeight="30" customHeight="1" x14ac:dyDescent="0.35"/>
  <cols>
    <col min="1" max="1" width="4.125" style="11" customWidth="1"/>
    <col min="2" max="2" width="29.25" style="11" customWidth="1"/>
    <col min="3" max="3" width="19" style="11" customWidth="1"/>
    <col min="4" max="4" width="18.875" style="11" customWidth="1"/>
    <col min="5" max="5" width="26" style="11" hidden="1" customWidth="1"/>
    <col min="6" max="6" width="19" style="11" customWidth="1"/>
    <col min="7" max="7" width="4.125" style="11" customWidth="1"/>
    <col min="8" max="8" width="4.125" customWidth="1"/>
  </cols>
  <sheetData>
    <row r="1" spans="1:7" ht="31.5" customHeight="1" x14ac:dyDescent="0.5">
      <c r="A1" s="2"/>
      <c r="B1" s="1" t="str">
        <f>NAZIV_TVRTKE</f>
        <v>NAZIV TVRTKE</v>
      </c>
      <c r="C1" s="8"/>
      <c r="D1" s="8"/>
      <c r="E1" s="8"/>
      <c r="F1" s="8"/>
      <c r="G1" s="8"/>
    </row>
    <row r="2" spans="1:7" ht="51.75" customHeight="1" x14ac:dyDescent="1">
      <c r="A2" s="2"/>
      <c r="B2" s="9" t="str">
        <f>PRORAČUN_naslov</f>
        <v>MJESEČNI PRORAČUN</v>
      </c>
      <c r="C2" s="10"/>
      <c r="D2" s="10"/>
      <c r="E2" s="10"/>
      <c r="F2" s="10"/>
      <c r="G2" s="10"/>
    </row>
    <row r="3" spans="1:7" ht="15" customHeight="1" x14ac:dyDescent="0.35">
      <c r="G3" s="12"/>
    </row>
    <row r="4" spans="1:7" s="4" customFormat="1" ht="30" customHeight="1" x14ac:dyDescent="0.35">
      <c r="A4" s="13"/>
      <c r="B4" s="19" t="s">
        <v>15</v>
      </c>
      <c r="C4" s="19" t="s">
        <v>8</v>
      </c>
      <c r="D4" s="19" t="s">
        <v>10</v>
      </c>
      <c r="E4" s="19" t="s">
        <v>20</v>
      </c>
      <c r="F4" s="19" t="s">
        <v>13</v>
      </c>
      <c r="G4" s="14"/>
    </row>
    <row r="5" spans="1:7" ht="30" customHeight="1" x14ac:dyDescent="0.35">
      <c r="B5" t="s">
        <v>16</v>
      </c>
      <c r="C5" s="24">
        <v>60000</v>
      </c>
      <c r="D5" s="24">
        <v>54000</v>
      </c>
      <c r="E5" s="25">
        <f>Prihod[[#This Row],[STVARNO]]+(10^-6)*ROW(Prihod[[#This Row],[STVARNO]])</f>
        <v>54000.000005000002</v>
      </c>
      <c r="F5" s="26">
        <f>Prihod[[#This Row],[STVARNO]]-Prihod[[#This Row],[PROCIJENJENO]]</f>
        <v>-6000</v>
      </c>
      <c r="G5" s="27"/>
    </row>
    <row r="6" spans="1:7" ht="30" customHeight="1" x14ac:dyDescent="0.35">
      <c r="B6" t="s">
        <v>17</v>
      </c>
      <c r="C6" s="24">
        <v>3000</v>
      </c>
      <c r="D6" s="24">
        <v>3000</v>
      </c>
      <c r="E6" s="25">
        <f>Prihod[[#This Row],[STVARNO]]+(10^-6)*ROW(Prihod[[#This Row],[STVARNO]])</f>
        <v>3000.0000060000002</v>
      </c>
      <c r="F6" s="26">
        <f>Prihod[[#This Row],[STVARNO]]-Prihod[[#This Row],[PROCIJENJENO]]</f>
        <v>0</v>
      </c>
      <c r="G6" s="27"/>
    </row>
    <row r="7" spans="1:7" ht="30" customHeight="1" x14ac:dyDescent="0.35">
      <c r="B7" t="s">
        <v>18</v>
      </c>
      <c r="C7" s="24">
        <v>300</v>
      </c>
      <c r="D7" s="24">
        <v>450</v>
      </c>
      <c r="E7" s="25">
        <f>Prihod[[#This Row],[STVARNO]]+(10^-6)*ROW(Prihod[[#This Row],[STVARNO]])</f>
        <v>450.00000699999998</v>
      </c>
      <c r="F7" s="26">
        <f>Prihod[[#This Row],[STVARNO]]-Prihod[[#This Row],[PROCIJENJENO]]</f>
        <v>150</v>
      </c>
      <c r="G7" s="27"/>
    </row>
    <row r="8" spans="1:7" ht="30" customHeight="1" x14ac:dyDescent="0.35">
      <c r="B8" t="s">
        <v>19</v>
      </c>
      <c r="C8" s="26">
        <f>SUBTOTAL(109,Prihod[PROCIJENJENO])</f>
        <v>63300</v>
      </c>
      <c r="D8" s="26">
        <f>SUBTOTAL(109,Prihod[STVARNO])</f>
        <v>57450</v>
      </c>
      <c r="E8" s="26"/>
      <c r="F8" s="26">
        <f>SUBTOTAL(109,Prihod[RAZLIKA])</f>
        <v>-5850</v>
      </c>
      <c r="G8" s="28"/>
    </row>
  </sheetData>
  <sheetProtection insertColumns="0" insertRows="0" deleteColumns="0" deleteRows="0" selectLockedCells="1" autoFilter="0"/>
  <dataConsolidate/>
  <conditionalFormatting sqref="C8:F8">
    <cfRule type="cellIs" dxfId="1" priority="3" operator="lessThan">
      <formula>0</formula>
    </cfRule>
  </conditionalFormatting>
  <dataValidations count="9">
    <dataValidation type="custom" allowBlank="1" showInputMessage="1" showErrorMessage="1" errorTitle="UPOZORENJE" error="Ova se ćelija automatski popunjava i ne smije se prebrisati. Kada bi se ova ćelija prebrisala, formule i izračuni na ovom radnom listu više ne bi funkcionirali." sqref="G5:G7" xr:uid="{00000000-0002-0000-0100-000000000000}">
      <formula1>LEN(G5)=""</formula1>
    </dataValidation>
    <dataValidation allowBlank="1" showInputMessage="1" showErrorMessage="1" errorTitle="UPOZORENJE" error="Ova se ćelija automatski popunjava i ne smije se prebrisati. Kada bi se ova ćelija prebrisala, formule i izračuni na ovom radnom listu više ne bi funkcionirali." sqref="F5:F7" xr:uid="{00000000-0002-0000-0100-000001000000}"/>
    <dataValidation allowBlank="1" showInputMessage="1" showErrorMessage="1" prompt="Na ovom su radnom listu mjesečni prihodi." sqref="A1" xr:uid="{00000000-0002-0000-0100-000002000000}"/>
    <dataValidation allowBlank="1" showInputMessage="1" showErrorMessage="1" prompt="U ovoj se ćeliji automatski ažurira naziv tvrtke." sqref="B1" xr:uid="{00000000-0002-0000-0100-000003000000}"/>
    <dataValidation allowBlank="1" showInputMessage="1" showErrorMessage="1" prompt="U ovoj se ćeliji automatski ažurira naslov. U ćeliju u nastavku unesite pojedinosti o prihodima." sqref="B2" xr:uid="{00000000-0002-0000-0100-000004000000}"/>
    <dataValidation allowBlank="1" showInputMessage="1" showErrorMessage="1" prompt="U ovaj stupac pod ovo zaglavlje unesite pojedinosti o prihodima. Određene unose potražite pomoću filtara zaglavlja." sqref="B4" xr:uid="{00000000-0002-0000-0100-000005000000}"/>
    <dataValidation allowBlank="1" showInputMessage="1" showErrorMessage="1" prompt="U ovaj stupac pod ovo zaglavlje unesite procijenjeni iznos." sqref="C4" xr:uid="{00000000-0002-0000-0100-000006000000}"/>
    <dataValidation allowBlank="1" showInputMessage="1" showErrorMessage="1" prompt="U ovaj stupac pod ovo zaglavlje unesite stvarni iznos" sqref="D4" xr:uid="{00000000-0002-0000-0100-000007000000}"/>
    <dataValidation allowBlank="1" showInputMessage="1" showErrorMessage="1" prompt="U ovom stupcu pod ovim zaglavljem automatski se izračunava razlika između procijenjenih i stvarnih prihoda." sqref="F4" xr:uid="{00000000-0002-0000-01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" defaultRowHeight="30" customHeight="1" x14ac:dyDescent="0.35"/>
  <cols>
    <col min="1" max="1" width="4.125" style="11" customWidth="1"/>
    <col min="2" max="2" width="29.25" style="11" customWidth="1"/>
    <col min="3" max="3" width="19" style="11" customWidth="1"/>
    <col min="4" max="4" width="25.125" style="11" customWidth="1"/>
    <col min="5" max="5" width="25.125" style="11" hidden="1" customWidth="1"/>
    <col min="6" max="6" width="25.125" style="11" customWidth="1"/>
    <col min="7" max="7" width="4.125" style="11" customWidth="1"/>
    <col min="8" max="8" width="4.125" customWidth="1"/>
  </cols>
  <sheetData>
    <row r="1" spans="1:7" ht="31.5" customHeight="1" x14ac:dyDescent="0.5">
      <c r="A1" s="2"/>
      <c r="B1" s="1" t="str">
        <f>NAZIV_TVRTKE</f>
        <v>NAZIV TVRTKE</v>
      </c>
      <c r="C1" s="8"/>
      <c r="D1" s="8"/>
      <c r="E1" s="8"/>
      <c r="F1" s="8"/>
      <c r="G1" s="8"/>
    </row>
    <row r="2" spans="1:7" ht="51.75" customHeight="1" x14ac:dyDescent="1">
      <c r="A2" s="2"/>
      <c r="B2" s="9" t="str">
        <f>PRORAČUN_naslov</f>
        <v>MJESEČNI PRORAČUN</v>
      </c>
      <c r="C2" s="10"/>
      <c r="D2" s="10"/>
      <c r="E2" s="10"/>
      <c r="F2" s="10"/>
      <c r="G2" s="10"/>
    </row>
    <row r="3" spans="1:7" ht="15" customHeight="1" x14ac:dyDescent="0.35">
      <c r="G3" s="12"/>
    </row>
    <row r="4" spans="1:7" ht="30" customHeight="1" x14ac:dyDescent="0.35">
      <c r="A4" s="13"/>
      <c r="B4" s="19" t="s">
        <v>21</v>
      </c>
      <c r="C4" s="19" t="s">
        <v>8</v>
      </c>
      <c r="D4" s="19" t="s">
        <v>10</v>
      </c>
      <c r="E4" s="19" t="s">
        <v>20</v>
      </c>
      <c r="F4" s="19" t="s">
        <v>13</v>
      </c>
      <c r="G4" s="15"/>
    </row>
    <row r="5" spans="1:7" ht="30" customHeight="1" x14ac:dyDescent="0.35">
      <c r="B5" t="s">
        <v>22</v>
      </c>
      <c r="C5" s="24">
        <v>9500</v>
      </c>
      <c r="D5" s="24">
        <v>9600</v>
      </c>
      <c r="E5" s="25">
        <f>Troškovi_za_zaposlenike[[#This Row],[STVARNO]]+(10^-6)*ROW(Troškovi_za_zaposlenike[[#This Row],[STVARNO]])</f>
        <v>9600.0000049999999</v>
      </c>
      <c r="F5" s="26">
        <f>Troškovi_za_zaposlenike[[#This Row],[PROCIJENJENO]]-Troškovi_za_zaposlenike[[#This Row],[STVARNO]]</f>
        <v>-100</v>
      </c>
      <c r="G5" s="27"/>
    </row>
    <row r="6" spans="1:7" ht="30" customHeight="1" x14ac:dyDescent="0.35">
      <c r="B6" t="s">
        <v>23</v>
      </c>
      <c r="C6" s="24">
        <v>4000</v>
      </c>
      <c r="D6" s="24">
        <v>0</v>
      </c>
      <c r="E6" s="25">
        <f>Troškovi_za_zaposlenike[[#This Row],[STVARNO]]+(10^-6)*ROW(Troškovi_za_zaposlenike[[#This Row],[STVARNO]])</f>
        <v>6.0000000000000002E-6</v>
      </c>
      <c r="F6" s="26">
        <f>Troškovi_za_zaposlenike[[#This Row],[PROCIJENJENO]]-Troškovi_za_zaposlenike[[#This Row],[STVARNO]]</f>
        <v>4000</v>
      </c>
      <c r="G6" s="27"/>
    </row>
    <row r="7" spans="1:7" ht="30" customHeight="1" x14ac:dyDescent="0.35">
      <c r="B7" t="s">
        <v>24</v>
      </c>
      <c r="C7" s="24">
        <v>5000</v>
      </c>
      <c r="D7" s="24">
        <v>4500</v>
      </c>
      <c r="E7" s="25">
        <f>Troškovi_za_zaposlenike[[#This Row],[STVARNO]]+(10^-6)*ROW(Troškovi_za_zaposlenike[[#This Row],[STVARNO]])</f>
        <v>4500.0000069999996</v>
      </c>
      <c r="F7" s="26">
        <f>Troškovi_za_zaposlenike[[#This Row],[PROCIJENJENO]]-Troškovi_za_zaposlenike[[#This Row],[STVARNO]]</f>
        <v>500</v>
      </c>
      <c r="G7" s="27"/>
    </row>
    <row r="8" spans="1:7" ht="30" customHeight="1" x14ac:dyDescent="0.35">
      <c r="B8" t="s">
        <v>25</v>
      </c>
      <c r="C8" s="38">
        <f>SUBTOTAL(109,Troškovi_za_zaposlenike[PROCIJENJENO])</f>
        <v>18500</v>
      </c>
      <c r="D8" s="38">
        <f>SUBTOTAL(109,Troškovi_za_zaposlenike[STVARNO])</f>
        <v>14100</v>
      </c>
      <c r="E8" s="40"/>
      <c r="F8" s="39">
        <f>SUBTOTAL(109,Troškovi_za_zaposlenike[RAZLIKA])</f>
        <v>4400</v>
      </c>
      <c r="G8" s="28"/>
    </row>
  </sheetData>
  <sheetProtection insertColumns="0" insertRows="0" deleteColumns="0" deleteRows="0" selectLockedCells="1" autoFilter="0"/>
  <dataConsolidate/>
  <dataValidations count="9">
    <dataValidation allowBlank="1" showInputMessage="1" showErrorMessage="1" errorTitle="UPOZORENJE" error="Ova se ćelija automatski popunjava i ne smije se prebrisati. Kada bi se ova ćelija prebrisala, formule i izračuni na ovom radnom listu više ne bi funkcionirali." sqref="F5:F7" xr:uid="{00000000-0002-0000-0200-000000000000}"/>
    <dataValidation type="custom" allowBlank="1" showInputMessage="1" showErrorMessage="1" errorTitle="UPOZORENJE" error="Ova se ćelija automatski popunjava i ne smije se prebrisati. Kada bi se ova ćelija prebrisala, formule i izračuni na ovom radnom listu više ne bi funkcionirali." sqref="G5:G7" xr:uid="{00000000-0002-0000-0200-000001000000}">
      <formula1>LEN(G5)=""</formula1>
    </dataValidation>
    <dataValidation allowBlank="1" showInputMessage="1" showErrorMessage="1" prompt="Na ovaj radni list unesite mjesečne troškove za zaposlenike." sqref="A1" xr:uid="{00000000-0002-0000-0200-000002000000}"/>
    <dataValidation allowBlank="1" showInputMessage="1" showErrorMessage="1" prompt="U ovoj se ćeliji automatski ažurira naziv tvrtke." sqref="B1" xr:uid="{00000000-0002-0000-0200-000003000000}"/>
    <dataValidation allowBlank="1" showInputMessage="1" showErrorMessage="1" prompt="U ovoj se ćeliji automatski ažurira naslov. U ćeliju u nastavku unesite pojedinosti o mjesečnim troškovima za zaposlenike." sqref="B2" xr:uid="{00000000-0002-0000-0200-000004000000}"/>
    <dataValidation allowBlank="1" showInputMessage="1" showErrorMessage="1" prompt="U ovaj stupac pod ovo zaglavlje unesite troškove za zaposlenike. Određene unose potražite pomoću filtara zaglavlja." sqref="B4" xr:uid="{00000000-0002-0000-0200-000005000000}"/>
    <dataValidation allowBlank="1" showInputMessage="1" showErrorMessage="1" prompt="U ovaj stupac pod ovo zaglavlje unesite procijenjeni iznos." sqref="C4" xr:uid="{00000000-0002-0000-0200-000006000000}"/>
    <dataValidation allowBlank="1" showInputMessage="1" showErrorMessage="1" prompt="U ovaj stupac pod ovo zaglavlje unesite stvarni iznos" sqref="D4" xr:uid="{00000000-0002-0000-0200-000007000000}"/>
    <dataValidation allowBlank="1" showInputMessage="1" showErrorMessage="1" prompt="U ovom stupcu pod ovim zaglavljem automatski se izračunava razlika procijenjenih i stvarnih troškova za zaposlenike." sqref="F4" xr:uid="{00000000-0002-0000-02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25"/>
  <sheetViews>
    <sheetView showGridLines="0" zoomScaleNormal="100" workbookViewId="0"/>
  </sheetViews>
  <sheetFormatPr defaultColWidth="9" defaultRowHeight="30" customHeight="1" x14ac:dyDescent="0.35"/>
  <cols>
    <col min="1" max="1" width="4.125" style="11" customWidth="1"/>
    <col min="2" max="2" width="29.25" style="11" customWidth="1"/>
    <col min="3" max="3" width="19" style="11" customWidth="1"/>
    <col min="4" max="4" width="18.875" style="11" customWidth="1"/>
    <col min="5" max="5" width="24.5" style="11" hidden="1" customWidth="1"/>
    <col min="6" max="6" width="19" style="11" customWidth="1"/>
    <col min="7" max="7" width="4.125" style="11" customWidth="1"/>
    <col min="8" max="8" width="4.125" customWidth="1"/>
  </cols>
  <sheetData>
    <row r="1" spans="1:7" ht="31.5" customHeight="1" x14ac:dyDescent="0.5">
      <c r="A1" s="2"/>
      <c r="B1" s="1" t="str">
        <f>NAZIV_TVRTKE</f>
        <v>NAZIV TVRTKE</v>
      </c>
      <c r="C1" s="8"/>
      <c r="D1" s="8"/>
      <c r="E1" s="8"/>
      <c r="F1" s="8"/>
      <c r="G1" s="8"/>
    </row>
    <row r="2" spans="1:7" ht="51.75" customHeight="1" x14ac:dyDescent="1">
      <c r="A2" s="2"/>
      <c r="B2" s="9" t="str">
        <f>PRORAČUN_naslov</f>
        <v>MJESEČNI PRORAČUN</v>
      </c>
      <c r="C2" s="10"/>
      <c r="D2" s="10"/>
      <c r="E2" s="10"/>
      <c r="F2" s="10"/>
      <c r="G2" s="10"/>
    </row>
    <row r="3" spans="1:7" ht="15" customHeight="1" x14ac:dyDescent="0.35">
      <c r="G3" s="12"/>
    </row>
    <row r="4" spans="1:7" ht="30" customHeight="1" x14ac:dyDescent="0.35">
      <c r="B4" s="19" t="s">
        <v>26</v>
      </c>
      <c r="C4" s="19" t="s">
        <v>8</v>
      </c>
      <c r="D4" s="19" t="s">
        <v>10</v>
      </c>
      <c r="E4" s="19" t="s">
        <v>20</v>
      </c>
      <c r="F4" s="19" t="s">
        <v>13</v>
      </c>
      <c r="G4" s="16"/>
    </row>
    <row r="5" spans="1:7" ht="30" customHeight="1" x14ac:dyDescent="0.35">
      <c r="B5" t="s">
        <v>27</v>
      </c>
      <c r="C5" s="24">
        <v>3000</v>
      </c>
      <c r="D5" s="24">
        <v>2500</v>
      </c>
      <c r="E5" s="25">
        <f>Operativni_troškovi[[#This Row],[STVARNO]]+(10^-6)*ROW(Operativni_troškovi[[#This Row],[STVARNO]])</f>
        <v>2500.0000049999999</v>
      </c>
      <c r="F5" s="26">
        <f>Operativni_troškovi[[#This Row],[PROCIJENJENO]]-Operativni_troškovi[[#This Row],[STVARNO]]</f>
        <v>500</v>
      </c>
      <c r="G5" s="27"/>
    </row>
    <row r="6" spans="1:7" ht="30" customHeight="1" x14ac:dyDescent="0.35">
      <c r="B6" t="s">
        <v>28</v>
      </c>
      <c r="C6" s="24">
        <v>2000</v>
      </c>
      <c r="D6" s="24">
        <v>2000</v>
      </c>
      <c r="E6" s="25">
        <f>Operativni_troškovi[[#This Row],[STVARNO]]+(10^-6)*ROW(Operativni_troškovi[[#This Row],[STVARNO]])</f>
        <v>2000.000006</v>
      </c>
      <c r="F6" s="26">
        <f>Operativni_troškovi[[#This Row],[PROCIJENJENO]]-Operativni_troškovi[[#This Row],[STVARNO]]</f>
        <v>0</v>
      </c>
      <c r="G6" s="27"/>
    </row>
    <row r="7" spans="1:7" ht="30" customHeight="1" x14ac:dyDescent="0.35">
      <c r="B7" t="s">
        <v>29</v>
      </c>
      <c r="C7" s="24">
        <v>1500</v>
      </c>
      <c r="D7" s="24">
        <v>2175</v>
      </c>
      <c r="E7" s="25">
        <f>Operativni_troškovi[[#This Row],[STVARNO]]+(10^-6)*ROW(Operativni_troškovi[[#This Row],[STVARNO]])</f>
        <v>2175.0000070000001</v>
      </c>
      <c r="F7" s="26">
        <f>Operativni_troškovi[[#This Row],[PROCIJENJENO]]-Operativni_troškovi[[#This Row],[STVARNO]]</f>
        <v>-675</v>
      </c>
      <c r="G7" s="27"/>
    </row>
    <row r="8" spans="1:7" ht="30" customHeight="1" x14ac:dyDescent="0.35">
      <c r="B8" t="s">
        <v>30</v>
      </c>
      <c r="C8" s="24">
        <v>2000</v>
      </c>
      <c r="D8" s="24">
        <v>1500</v>
      </c>
      <c r="E8" s="25">
        <f>Operativni_troškovi[[#This Row],[STVARNO]]+(10^-6)*ROW(Operativni_troškovi[[#This Row],[STVARNO]])</f>
        <v>1500.000008</v>
      </c>
      <c r="F8" s="26">
        <f>Operativni_troškovi[[#This Row],[PROCIJENJENO]]-Operativni_troškovi[[#This Row],[STVARNO]]</f>
        <v>500</v>
      </c>
      <c r="G8" s="27"/>
    </row>
    <row r="9" spans="1:7" ht="30" customHeight="1" x14ac:dyDescent="0.35">
      <c r="B9" t="s">
        <v>31</v>
      </c>
      <c r="C9" s="24">
        <v>1000</v>
      </c>
      <c r="D9" s="24">
        <v>1000</v>
      </c>
      <c r="E9" s="25">
        <f>Operativni_troškovi[[#This Row],[STVARNO]]+(10^-6)*ROW(Operativni_troškovi[[#This Row],[STVARNO]])</f>
        <v>1000.000009</v>
      </c>
      <c r="F9" s="26">
        <f>Operativni_troškovi[[#This Row],[PROCIJENJENO]]-Operativni_troškovi[[#This Row],[STVARNO]]</f>
        <v>0</v>
      </c>
      <c r="G9" s="27"/>
    </row>
    <row r="10" spans="1:7" ht="30" customHeight="1" x14ac:dyDescent="0.35">
      <c r="B10" t="s">
        <v>32</v>
      </c>
      <c r="C10" s="24">
        <v>500</v>
      </c>
      <c r="D10" s="24">
        <v>525</v>
      </c>
      <c r="E10" s="25">
        <f>Operativni_troškovi[[#This Row],[STVARNO]]+(10^-6)*ROW(Operativni_troškovi[[#This Row],[STVARNO]])</f>
        <v>525.00000999999997</v>
      </c>
      <c r="F10" s="26">
        <f>Operativni_troškovi[[#This Row],[PROCIJENJENO]]-Operativni_troškovi[[#This Row],[STVARNO]]</f>
        <v>-25</v>
      </c>
      <c r="G10" s="27"/>
    </row>
    <row r="11" spans="1:7" ht="30" customHeight="1" x14ac:dyDescent="0.35">
      <c r="B11" t="s">
        <v>33</v>
      </c>
      <c r="C11" s="24">
        <v>1300</v>
      </c>
      <c r="D11" s="24">
        <v>1275</v>
      </c>
      <c r="E11" s="25">
        <f>Operativni_troškovi[[#This Row],[STVARNO]]+(10^-6)*ROW(Operativni_troškovi[[#This Row],[STVARNO]])</f>
        <v>1275.0000110000001</v>
      </c>
      <c r="F11" s="26">
        <f>Operativni_troškovi[[#This Row],[PROCIJENJENO]]-Operativni_troškovi[[#This Row],[STVARNO]]</f>
        <v>25</v>
      </c>
      <c r="G11" s="27"/>
    </row>
    <row r="12" spans="1:7" ht="30" customHeight="1" x14ac:dyDescent="0.35">
      <c r="B12" t="s">
        <v>34</v>
      </c>
      <c r="C12" s="24">
        <v>2000</v>
      </c>
      <c r="D12" s="24">
        <v>2200</v>
      </c>
      <c r="E12" s="25">
        <f>Operativni_troškovi[[#This Row],[STVARNO]]+(10^-6)*ROW(Operativni_troškovi[[#This Row],[STVARNO]])</f>
        <v>2200.000012</v>
      </c>
      <c r="F12" s="26">
        <f>Operativni_troškovi[[#This Row],[PROCIJENJENO]]-Operativni_troškovi[[#This Row],[STVARNO]]</f>
        <v>-200</v>
      </c>
      <c r="G12" s="27"/>
    </row>
    <row r="13" spans="1:7" ht="30" customHeight="1" x14ac:dyDescent="0.35">
      <c r="B13" t="s">
        <v>35</v>
      </c>
      <c r="C13" s="24">
        <v>1000</v>
      </c>
      <c r="D13" s="24">
        <v>800</v>
      </c>
      <c r="E13" s="25">
        <f>Operativni_troškovi[[#This Row],[STVARNO]]+(10^-6)*ROW(Operativni_troškovi[[#This Row],[STVARNO]])</f>
        <v>800.00001299999997</v>
      </c>
      <c r="F13" s="26">
        <f>Operativni_troškovi[[#This Row],[PROCIJENJENO]]-Operativni_troškovi[[#This Row],[STVARNO]]</f>
        <v>200</v>
      </c>
      <c r="G13" s="27"/>
    </row>
    <row r="14" spans="1:7" ht="30" customHeight="1" x14ac:dyDescent="0.35">
      <c r="B14" t="s">
        <v>36</v>
      </c>
      <c r="C14" s="24">
        <v>4500</v>
      </c>
      <c r="D14" s="24">
        <v>4600</v>
      </c>
      <c r="E14" s="25">
        <f>Operativni_troškovi[[#This Row],[STVARNO]]+(10^-6)*ROW(Operativni_troškovi[[#This Row],[STVARNO]])</f>
        <v>4600.0000140000002</v>
      </c>
      <c r="F14" s="26">
        <f>Operativni_troškovi[[#This Row],[PROCIJENJENO]]-Operativni_troškovi[[#This Row],[STVARNO]]</f>
        <v>-100</v>
      </c>
      <c r="G14" s="27"/>
    </row>
    <row r="15" spans="1:7" ht="30" customHeight="1" x14ac:dyDescent="0.35">
      <c r="B15" t="s">
        <v>37</v>
      </c>
      <c r="C15" s="24">
        <v>800</v>
      </c>
      <c r="D15" s="24">
        <v>750</v>
      </c>
      <c r="E15" s="25">
        <f>Operativni_troškovi[[#This Row],[STVARNO]]+(10^-6)*ROW(Operativni_troškovi[[#This Row],[STVARNO]])</f>
        <v>750.00001499999996</v>
      </c>
      <c r="F15" s="26">
        <f>Operativni_troškovi[[#This Row],[PROCIJENJENO]]-Operativni_troškovi[[#This Row],[STVARNO]]</f>
        <v>50</v>
      </c>
      <c r="G15" s="27"/>
    </row>
    <row r="16" spans="1:7" ht="30" customHeight="1" x14ac:dyDescent="0.35">
      <c r="B16" t="s">
        <v>38</v>
      </c>
      <c r="C16" s="24">
        <v>400</v>
      </c>
      <c r="D16" s="24">
        <v>350</v>
      </c>
      <c r="E16" s="25">
        <f>Operativni_troškovi[[#This Row],[STVARNO]]+(10^-6)*ROW(Operativni_troškovi[[#This Row],[STVARNO]])</f>
        <v>350.00001600000002</v>
      </c>
      <c r="F16" s="26">
        <f>Operativni_troškovi[[#This Row],[PROCIJENJENO]]-Operativni_troškovi[[#This Row],[STVARNO]]</f>
        <v>50</v>
      </c>
      <c r="G16" s="27"/>
    </row>
    <row r="17" spans="2:7" ht="30" customHeight="1" x14ac:dyDescent="0.35">
      <c r="B17" t="s">
        <v>39</v>
      </c>
      <c r="C17" s="24">
        <v>4100</v>
      </c>
      <c r="D17" s="24">
        <v>4500</v>
      </c>
      <c r="E17" s="25">
        <f>Operativni_troškovi[[#This Row],[STVARNO]]+(10^-6)*ROW(Operativni_troškovi[[#This Row],[STVARNO]])</f>
        <v>4500.0000170000003</v>
      </c>
      <c r="F17" s="26">
        <f>Operativni_troškovi[[#This Row],[PROCIJENJENO]]-Operativni_troškovi[[#This Row],[STVARNO]]</f>
        <v>-400</v>
      </c>
      <c r="G17" s="27"/>
    </row>
    <row r="18" spans="2:7" ht="30" customHeight="1" x14ac:dyDescent="0.35">
      <c r="B18" t="s">
        <v>40</v>
      </c>
      <c r="C18" s="24">
        <v>350</v>
      </c>
      <c r="D18" s="24">
        <v>400</v>
      </c>
      <c r="E18" s="25">
        <f>Operativni_troškovi[[#This Row],[STVARNO]]+(10^-6)*ROW(Operativni_troškovi[[#This Row],[STVARNO]])</f>
        <v>400.00001800000001</v>
      </c>
      <c r="F18" s="26">
        <f>Operativni_troškovi[[#This Row],[PROCIJENJENO]]-Operativni_troškovi[[#This Row],[STVARNO]]</f>
        <v>-50</v>
      </c>
      <c r="G18" s="27"/>
    </row>
    <row r="19" spans="2:7" ht="30" customHeight="1" x14ac:dyDescent="0.35">
      <c r="B19" t="s">
        <v>41</v>
      </c>
      <c r="C19" s="24">
        <v>900</v>
      </c>
      <c r="D19" s="24">
        <v>840</v>
      </c>
      <c r="E19" s="25">
        <f>Operativni_troškovi[[#This Row],[STVARNO]]+(10^-6)*ROW(Operativni_troškovi[[#This Row],[STVARNO]])</f>
        <v>840.00001899999995</v>
      </c>
      <c r="F19" s="26">
        <f>Operativni_troškovi[[#This Row],[PROCIJENJENO]]-Operativni_troškovi[[#This Row],[STVARNO]]</f>
        <v>60</v>
      </c>
      <c r="G19" s="27"/>
    </row>
    <row r="20" spans="2:7" ht="30" customHeight="1" x14ac:dyDescent="0.35">
      <c r="B20" t="s">
        <v>42</v>
      </c>
      <c r="C20" s="24">
        <v>5000</v>
      </c>
      <c r="D20" s="24">
        <v>4500</v>
      </c>
      <c r="E20" s="25">
        <f>Operativni_troškovi[[#This Row],[STVARNO]]+(10^-6)*ROW(Operativni_troškovi[[#This Row],[STVARNO]])</f>
        <v>4500.0000200000004</v>
      </c>
      <c r="F20" s="26">
        <f>Operativni_troškovi[[#This Row],[PROCIJENJENO]]-Operativni_troškovi[[#This Row],[STVARNO]]</f>
        <v>500</v>
      </c>
      <c r="G20" s="27"/>
    </row>
    <row r="21" spans="2:7" ht="30" customHeight="1" x14ac:dyDescent="0.35">
      <c r="B21" t="s">
        <v>43</v>
      </c>
      <c r="C21" s="24">
        <v>3000</v>
      </c>
      <c r="D21" s="24">
        <v>3200</v>
      </c>
      <c r="E21" s="25">
        <f>Operativni_troškovi[[#This Row],[STVARNO]]+(10^-6)*ROW(Operativni_troškovi[[#This Row],[STVARNO]])</f>
        <v>3200.0000209999998</v>
      </c>
      <c r="F21" s="26">
        <f>Operativni_troškovi[[#This Row],[PROCIJENJENO]]-Operativni_troškovi[[#This Row],[STVARNO]]</f>
        <v>-200</v>
      </c>
      <c r="G21" s="27"/>
    </row>
    <row r="22" spans="2:7" ht="30" customHeight="1" x14ac:dyDescent="0.35">
      <c r="B22" t="s">
        <v>44</v>
      </c>
      <c r="C22" s="24">
        <v>250</v>
      </c>
      <c r="D22" s="24">
        <v>280</v>
      </c>
      <c r="E22" s="25">
        <f>Operativni_troškovi[[#This Row],[STVARNO]]+(10^-6)*ROW(Operativni_troškovi[[#This Row],[STVARNO]])</f>
        <v>280.000022</v>
      </c>
      <c r="F22" s="26">
        <f>Operativni_troškovi[[#This Row],[PROCIJENJENO]]-Operativni_troškovi[[#This Row],[STVARNO]]</f>
        <v>-30</v>
      </c>
      <c r="G22" s="27"/>
    </row>
    <row r="23" spans="2:7" ht="30" customHeight="1" x14ac:dyDescent="0.35">
      <c r="B23" t="s">
        <v>45</v>
      </c>
      <c r="C23" s="24">
        <v>1400</v>
      </c>
      <c r="D23" s="24">
        <v>1385</v>
      </c>
      <c r="E23" s="25">
        <f>Operativni_troškovi[[#This Row],[STVARNO]]+(10^-6)*ROW(Operativni_troškovi[[#This Row],[STVARNO]])</f>
        <v>1385.0000230000001</v>
      </c>
      <c r="F23" s="26">
        <f>Operativni_troškovi[[#This Row],[PROCIJENJENO]]-Operativni_troškovi[[#This Row],[STVARNO]]</f>
        <v>15</v>
      </c>
      <c r="G23" s="27"/>
    </row>
    <row r="24" spans="2:7" ht="30" customHeight="1" x14ac:dyDescent="0.35">
      <c r="B24" t="s">
        <v>46</v>
      </c>
      <c r="C24" s="24">
        <v>1000</v>
      </c>
      <c r="D24" s="24">
        <v>750</v>
      </c>
      <c r="E24" s="25">
        <f>Operativni_troškovi[[#This Row],[STVARNO]]+(10^-6)*ROW(Operativni_troškovi[[#This Row],[STVARNO]])</f>
        <v>750.00002400000005</v>
      </c>
      <c r="F24" s="26">
        <f>Operativni_troškovi[[#This Row],[PROCIJENJENO]]-Operativni_troškovi[[#This Row],[STVARNO]]</f>
        <v>250</v>
      </c>
      <c r="G24" s="27"/>
    </row>
    <row r="25" spans="2:7" ht="30" customHeight="1" x14ac:dyDescent="0.35">
      <c r="B25" t="s">
        <v>47</v>
      </c>
      <c r="C25" s="24">
        <f>SUBTOTAL(109,Operativni_troškovi[PROCIJENJENO])</f>
        <v>36000</v>
      </c>
      <c r="D25" s="24">
        <f>SUBTOTAL(109,Operativni_troškovi[STVARNO])</f>
        <v>35530</v>
      </c>
      <c r="E25" s="25"/>
      <c r="F25" s="26">
        <f>SUBTOTAL(109,Operativni_troškovi[RAZLIKA])</f>
        <v>470</v>
      </c>
      <c r="G25" s="28"/>
    </row>
  </sheetData>
  <sheetProtection insertColumns="0" insertRows="0" deleteColumns="0" deleteRows="0" selectLockedCells="1" autoFilter="0"/>
  <dataConsolidate/>
  <conditionalFormatting sqref="F25">
    <cfRule type="cellIs" dxfId="0" priority="1" operator="lessThan">
      <formula>0</formula>
    </cfRule>
  </conditionalFormatting>
  <dataValidations count="9">
    <dataValidation type="custom" allowBlank="1" showInputMessage="1" showErrorMessage="1" errorTitle="UPOZORENJE" error="Ova se ćelija automatski popunjava i ne smije se prebrisati. Kada bi se ova ćelija prebrisala, formule i izračuni na ovom radnom listu više ne bi funkcionirali." sqref="G5:G24" xr:uid="{00000000-0002-0000-0300-000000000000}">
      <formula1>LEN(G5)=""</formula1>
    </dataValidation>
    <dataValidation allowBlank="1" showInputMessage="1" showErrorMessage="1" errorTitle="UPOZORENJE" error="Ova se ćelija automatski popunjava i ne smije se prebrisati. Kada bi se ova ćelija prebrisala, formule i izračuni na ovom radnom listu više ne bi funkcionirali." sqref="F5:F24" xr:uid="{00000000-0002-0000-0300-000001000000}"/>
    <dataValidation allowBlank="1" showInputMessage="1" showErrorMessage="1" prompt="Na ovaj radni list unesite mjesečne operativne troškove." sqref="A1" xr:uid="{00000000-0002-0000-0300-000002000000}"/>
    <dataValidation allowBlank="1" showInputMessage="1" showErrorMessage="1" prompt="U ovoj se ćeliji automatski ažurira naziv tvrtke." sqref="B1" xr:uid="{00000000-0002-0000-0300-000003000000}"/>
    <dataValidation allowBlank="1" showInputMessage="1" showErrorMessage="1" prompt="U ovoj se ćeliji automatski ažurira naslov. U ćeliju u nastavku unesite pojedinosti o mjesečnim operativnim troškovima." sqref="B2" xr:uid="{00000000-0002-0000-0300-000004000000}"/>
    <dataValidation allowBlank="1" showInputMessage="1" showErrorMessage="1" prompt="U ovaj stupac pod ovo zaglavlje unesite operativne troškove. Određene unose potražite pomoću filtara zaglavlja." sqref="B4" xr:uid="{00000000-0002-0000-0300-000005000000}"/>
    <dataValidation allowBlank="1" showInputMessage="1" showErrorMessage="1" prompt="U ovaj stupac pod ovo zaglavlje unesite procijenjeni iznos." sqref="C4" xr:uid="{00000000-0002-0000-0300-000006000000}"/>
    <dataValidation allowBlank="1" showInputMessage="1" showErrorMessage="1" prompt="U ovaj stupac pod ovo zaglavlje unesite stvarni iznos" sqref="D4" xr:uid="{00000000-0002-0000-0300-000007000000}"/>
    <dataValidation allowBlank="1" showInputMessage="1" showErrorMessage="1" prompt="Pod ovim stupcem i ovim zaglavljem automatski se izračunava razlika procijenjenih i stvarnih operativnih troškova." sqref="F4" xr:uid="{00000000-0002-0000-03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G5:G24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56959E06-A44B-4E8A-BEF1-B165D9B2DD71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023AA672-7AA9-4F91-BFFF-9A6FDB399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7CE99E0C-805E-419A-AABB-AC8EB766AA5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TM03458075</ap:Template>
  <ap:TotalTime>0</ap:TotalTime>
  <ap:Application>Microsoft Excel</ap:Application>
  <ap:DocSecurity>0</ap:DocSecurity>
  <ap:ScaleCrop>false</ap:ScaleCrop>
  <ap:HeadingPairs>
    <vt:vector baseType="variant" size="4">
      <vt:variant>
        <vt:lpstr>Radni listovi</vt:lpstr>
      </vt:variant>
      <vt:variant>
        <vt:i4>4</vt:i4>
      </vt:variant>
      <vt:variant>
        <vt:lpstr>Imenovani rasponi</vt:lpstr>
      </vt:variant>
      <vt:variant>
        <vt:i4>10</vt:i4>
      </vt:variant>
    </vt:vector>
  </ap:HeadingPairs>
  <ap:TitlesOfParts>
    <vt:vector baseType="lpstr" size="14">
      <vt:lpstr>Sažetak mjesečnog proračuna</vt:lpstr>
      <vt:lpstr>Prihodi</vt:lpstr>
      <vt:lpstr>Troškovi za zaposlenike</vt:lpstr>
      <vt:lpstr>Operativni troškovi</vt:lpstr>
      <vt:lpstr>'Operativni troškovi'!Ispis_naslova</vt:lpstr>
      <vt:lpstr>Prihodi!Ispis_naslova</vt:lpstr>
      <vt:lpstr>'Troškovi za zaposlenike'!Ispis_naslova</vt:lpstr>
      <vt:lpstr>Naslov1</vt:lpstr>
      <vt:lpstr>Naslov2</vt:lpstr>
      <vt:lpstr>Naslov3</vt:lpstr>
      <vt:lpstr>Naslov4</vt:lpstr>
      <vt:lpstr>NaslovStupca1</vt:lpstr>
      <vt:lpstr>NAZIV_TVRTKE</vt:lpstr>
      <vt:lpstr>PRORAČUN_naslov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2021-12-13T22:23:56Z</dcterms:created>
  <dcterms:modified xsi:type="dcterms:W3CDTF">2022-02-28T06:26:16Z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