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r-HR\"/>
    </mc:Choice>
  </mc:AlternateContent>
  <xr:revisionPtr revIDLastSave="0" documentId="13_ncr:1_{DBCB67A2-63E0-4C2B-8C3B-9783CF208B0D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Kreditni kalkulator" sheetId="1" r:id="rId1"/>
  </sheets>
  <definedNames>
    <definedName name="_xlnm.Print_Titles" localSheetId="0">'Kreditni kalkulator'!$8:$9</definedName>
    <definedName name="IznosOtplateKredita">'Kreditni kalkulator'!$L$18</definedName>
    <definedName name="PočetakOtplateDanas">IF(PočetakOtplateKredita&lt;TODAY(),TRUE,FALSE)</definedName>
    <definedName name="PočetakOtplateKredita">'Kreditni kalkulator'!$K$2</definedName>
    <definedName name="PostotakIznadIspod">IF(StudentskiKrediti[[#Totals],[Budući anuitet]]/ProcijenjenaMjesečnaPlaća&gt;=0.08,"iznad","ispod")</definedName>
    <definedName name="PostotakMjesečnogPrihoda">StudentskiKrediti[[#Totals],[Trenutni mjesečni anuitet]]/ProcijenjenaMjesečnaPlaća</definedName>
    <definedName name="PostotakPrihoda">StudentskiKrediti[[#Totals],[Budući anuitet]]/ProcijenjenaMjesečnaPlaća</definedName>
    <definedName name="ProcijenjenaGodišnjaPlaća">'Kreditni kalkulator'!$F$2</definedName>
    <definedName name="ProcijenjenaMjesečnaPlaća">'Kreditni kalkulator'!$L$20</definedName>
    <definedName name="UkupniMjesečniAnuitet">StudentskiKrediti[[#Totals],[Trenutni mjesečni anuitet]]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<sst xmlns="http://schemas.openxmlformats.org/spreadsheetml/2006/main" count="32" uniqueCount="32">
  <si>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KALKULATOR ZA STUDENTSKI KREDIT</t>
  </si>
  <si>
    <r>
      <t xml:space="preserve"> Preporučuje se da ukupni mjesečni anuiteti studentskog kredita </t>
    </r>
    <r>
      <rPr>
        <b/>
        <sz val="16"/>
        <color theme="6" tint="-0.499984740745262"/>
        <rFont val="Calibri"/>
        <family val="2"/>
        <scheme val="minor"/>
      </rPr>
      <t>ne premaše 8%</t>
    </r>
    <r>
      <rPr>
        <sz val="16"/>
        <color theme="6" tint="-0.499984740745262"/>
        <rFont val="Calibri"/>
        <family val="2"/>
        <scheme val="minor"/>
      </rPr>
      <t xml:space="preserve"> godišnje plaće za prvu godinu.</t>
    </r>
  </si>
  <si>
    <t>Trenutni mjesečni anuitet:</t>
  </si>
  <si>
    <t>Postotak trenutnog mjesečnog prihoda:</t>
  </si>
  <si>
    <t>OPĆI PODACI O KREDITU</t>
  </si>
  <si>
    <t>Broj kredita</t>
  </si>
  <si>
    <t>10998M88</t>
  </si>
  <si>
    <t>20987N87</t>
  </si>
  <si>
    <t>Prosječne vrijednosti</t>
  </si>
  <si>
    <t>Ukupan iznos otplate kredita:</t>
  </si>
  <si>
    <t>Procijenjeni mjesečni prihod nakon diplome:</t>
  </si>
  <si>
    <t>Zajmodavac</t>
  </si>
  <si>
    <t>Zajmoprimac 1</t>
  </si>
  <si>
    <t>Zajmodavac 2</t>
  </si>
  <si>
    <t>U ovoj se ćeliji nalazi trokutasta strelica desno koja pokazuje na procijenjenu godišnju plaću.</t>
  </si>
  <si>
    <t>Iznos kredita</t>
  </si>
  <si>
    <t>Godišnja
kamatna stopa</t>
  </si>
  <si>
    <t>Procijenjena godišnja plaća nakon diplome</t>
  </si>
  <si>
    <t>PODACI O OTPLATI KREDITA</t>
  </si>
  <si>
    <t>Datum početka</t>
  </si>
  <si>
    <t>Trajanje (u godinama)</t>
  </si>
  <si>
    <t>Vaš ukupni planirani mjesečni anuitet:</t>
  </si>
  <si>
    <t xml:space="preserve">  Postotak budućeg mjesečnog prihoda:</t>
  </si>
  <si>
    <t>Datum završetka</t>
  </si>
  <si>
    <t>U ovoj se ćeliji nalazi trokutasta strelica desno koja pokazuje na datum početka otplate kredita.</t>
  </si>
  <si>
    <t>PODACI O OTPLATI</t>
  </si>
  <si>
    <t>Trenutni mjesečni anuitet</t>
  </si>
  <si>
    <t>Ukupna
kamata</t>
  </si>
  <si>
    <t>Datum početka otplate kredita</t>
  </si>
  <si>
    <t>Budući anuitet</t>
  </si>
  <si>
    <t>Godišnja
Anuitet</t>
  </si>
  <si>
    <t>Ukupni zbrojevi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</si>
</sst>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  <numFmt numFmtId="167" formatCode="#,##0\ &quot;kn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horizontal="center"/>
    </xf>
    <xf numFmtId="166" fontId="0" fillId="0" borderId="0" xfId="1" applyFont="1" applyFill="1" applyBorder="1" applyAlignment="1">
      <alignment horizontal="right" indent="2"/>
    </xf>
    <xf numFmtId="166" fontId="0" fillId="0" borderId="0" xfId="1" applyFont="1" applyFill="1" applyBorder="1" applyAlignment="1">
      <alignment horizontal="right" indent="3"/>
    </xf>
    <xf numFmtId="166" fontId="0" fillId="0" borderId="0" xfId="1" applyFont="1" applyFill="1" applyBorder="1" applyAlignment="1">
      <alignment horizontal="right" indent="4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2" builtinId="10" customBuiltin="1"/>
    <cellStyle name="Dobro" xfId="13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3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4" builtinId="19" customBuiltin="1"/>
    <cellStyle name="Neutralno" xfId="15" builtinId="28" customBuiltin="1"/>
    <cellStyle name="Normalno" xfId="0" builtinId="0" customBuiltin="1"/>
    <cellStyle name="Postotak" xfId="2" builtinId="5" customBuiltin="1"/>
    <cellStyle name="Povezana ćelija" xfId="19" builtinId="24" customBuiltin="1"/>
    <cellStyle name="Provjera ćelije" xfId="20" builtinId="23" customBuiltin="1"/>
    <cellStyle name="Tekst objašnjenja" xfId="8" builtinId="53" customBuiltin="1"/>
    <cellStyle name="Tekst upozorenja" xfId="21" builtinId="11" customBuiltin="1"/>
    <cellStyle name="Ukupni zbroj" xfId="9" builtinId="25" customBuiltin="1"/>
    <cellStyle name="Unos" xfId="16" builtinId="20" customBuiltin="1"/>
    <cellStyle name="Valuta" xfId="1" builtinId="4" customBuiltin="1"/>
    <cellStyle name="Valuta [0]" xfId="12" builtinId="7" customBuiltin="1"/>
    <cellStyle name="Zarez" xfId="10" builtinId="3" customBuiltin="1"/>
    <cellStyle name="Zarez [0]" xfId="11" builtinId="6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Kalkulator za studentski kredit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emf" Id="rId2" /><Relationship Type="http://schemas.openxmlformats.org/officeDocument/2006/relationships/image" Target="/xl/media/image12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Strelica" descr="Trokutasta strelica usmjerena udesn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udentskiKrediti" displayName="StudentskiKrediti" ref="B9:L16" totalsRowCount="1" headerRowDxfId="23" dataDxfId="22" totalsRowDxfId="21">
  <tableColumns count="11">
    <tableColumn id="1" xr3:uid="{00000000-0010-0000-0000-000001000000}" name="Broj kredita" totalsRowLabel="Ukupni zbrojevi" dataDxfId="20" totalsRowDxfId="19"/>
    <tableColumn id="3" xr3:uid="{00000000-0010-0000-0000-000003000000}" name="Zajmodavac" dataDxfId="18" totalsRowDxfId="17"/>
    <tableColumn id="6" xr3:uid="{00000000-0010-0000-0000-000006000000}" name="Iznos kredita" totalsRowFunction="sum" dataDxfId="16" totalsRowDxfId="15" dataCellStyle="Valuta"/>
    <tableColumn id="7" xr3:uid="{00000000-0010-0000-0000-000007000000}" name="Godišnja_x000a_kamatna stopa" dataDxfId="14" totalsRowDxfId="13" dataCellStyle="Postotak"/>
    <tableColumn id="4" xr3:uid="{00000000-0010-0000-0000-000004000000}" name="Datum početka" dataDxfId="12" dataCellStyle="Normalno"/>
    <tableColumn id="9" xr3:uid="{00000000-0010-0000-0000-000009000000}" name="Trajanje (u godinama)" dataDxfId="11" totalsRowDxfId="10"/>
    <tableColumn id="5" xr3:uid="{00000000-0010-0000-0000-000005000000}" name="Datum završetka" dataDxfId="9" totalsRowDxfId="8">
      <calculatedColumnFormula>IF(AND(StudentskiKrediti[[#This Row],[Datum početka]]&gt;0,StudentskiKrediti[[#This Row],[Trajanje (u godinama)]]&gt;0),EDATE(StudentskiKrediti[[#This Row],[Datum početka]],StudentskiKrediti[[#This Row],[Trajanje (u godinama)]]*12),"")</calculatedColumnFormula>
    </tableColumn>
    <tableColumn id="8" xr3:uid="{00000000-0010-0000-0000-000008000000}" name="Trenutni mjesečni anuitet" totalsRowFunction="sum" dataDxfId="7" totalsRowDxfId="6" dataCellStyle="Valuta">
      <calculatedColumnFormula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calculatedColumnFormula>
    </tableColumn>
    <tableColumn id="13" xr3:uid="{00000000-0010-0000-0000-00000D000000}" name="Ukupna_x000a_kamata" totalsRowFunction="sum" dataDxfId="5" totalsRowDxfId="4" dataCellStyle="Valuta">
      <calculatedColumnFormula>IFERROR((StudentskiKrediti[[#This Row],[Budući anuitet]]*(StudentskiKrediti[[#This Row],[Trajanje (u godinama)]]*12))-StudentskiKrediti[[#This Row],[Iznos kredita]],"")</calculatedColumnFormula>
    </tableColumn>
    <tableColumn id="11" xr3:uid="{00000000-0010-0000-0000-00000B000000}" name="Budući anuitet" totalsRowFunction="sum" dataDxfId="3" totalsRowDxfId="2" dataCellStyle="Valuta">
      <calculatedColumnFormula>IF(COUNTA(StudentskiKrediti[[#This Row],[Iznos kredita]:[Trajanje (u godinama)]])&lt;&gt;4,"",PMT(StudentskiKrediti[[#This Row],[Godišnja
kamatna stopa]]/12,StudentskiKrediti[[#This Row],[Trajanje (u godinama)]]*12,-StudentskiKrediti[[#This Row],[Iznos kredita]],0,0))</calculatedColumnFormula>
    </tableColumn>
    <tableColumn id="2" xr3:uid="{00000000-0010-0000-0000-000002000000}" name="Godišnja_x000a_Anuitet" totalsRowFunction="sum" dataDxfId="1" totalsRowDxfId="0" dataCellStyle="Valuta">
      <calculatedColumnFormula>IFERROR(StudentskiKrediti[[#This Row],[Budući anuitet]]*12,"")</calculatedColumnFormula>
    </tableColumn>
  </tableColumns>
  <tableStyleInfo name="Kalkulator za studentski kredit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 kredita, zajmodavca, iznos kredita, godišnju kamatnu stopu, datum početka i trajanje kredita u godinama. Datum završetka i trenutni, planirani i godišnji anuiteti te ukupan iznos kamate izračunavaju se automatski"/>
    </ext>
  </extLst>
</table>
</file>

<file path=xl/theme/theme1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4.7109375" style="6" customWidth="1"/>
    <col min="4" max="5" width="14.42578125" style="6" customWidth="1"/>
    <col min="6" max="6" width="16.42578125" style="6" customWidth="1"/>
    <col min="7" max="8" width="13.7109375" style="6" customWidth="1"/>
    <col min="9" max="9" width="17" style="6" customWidth="1"/>
    <col min="10" max="10" width="14.42578125" style="6" customWidth="1"/>
    <col min="11" max="11" width="21.57031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44" t="s">
        <v>0</v>
      </c>
      <c r="C2" s="44"/>
      <c r="D2" s="47" t="s">
        <v>14</v>
      </c>
      <c r="E2" s="47"/>
      <c r="F2" s="45">
        <v>50000</v>
      </c>
      <c r="G2" s="45"/>
      <c r="H2" s="45"/>
      <c r="I2" s="48" t="s">
        <v>24</v>
      </c>
      <c r="J2" s="48"/>
      <c r="K2" s="46">
        <f ca="1">TODAY()-701</f>
        <v>42908</v>
      </c>
      <c r="L2" s="46"/>
    </row>
    <row r="3" spans="1:13" ht="27.75" customHeight="1" x14ac:dyDescent="0.25">
      <c r="B3" s="43"/>
      <c r="C3" s="43"/>
      <c r="D3" s="43"/>
      <c r="E3" s="43"/>
      <c r="F3" s="49" t="s">
        <v>17</v>
      </c>
      <c r="G3" s="49"/>
      <c r="H3" s="49"/>
      <c r="I3" s="43"/>
      <c r="J3" s="43"/>
      <c r="K3" s="49" t="s">
        <v>28</v>
      </c>
      <c r="L3" s="49"/>
    </row>
    <row r="4" spans="1:13" ht="25.5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25"/>
    </row>
    <row r="5" spans="1:13" ht="32.25" customHeight="1" x14ac:dyDescent="0.3">
      <c r="B5" s="59" t="s">
        <v>2</v>
      </c>
      <c r="C5" s="59"/>
      <c r="D5" s="59"/>
      <c r="E5" s="53">
        <f ca="1">IFERROR(StudentskiKrediti[[#Totals],[Trenutni mjesečni anuitet]],"")</f>
        <v>190.91792743033542</v>
      </c>
      <c r="F5" s="53"/>
      <c r="G5" s="53"/>
      <c r="H5" s="61" t="s">
        <v>21</v>
      </c>
      <c r="I5" s="61"/>
      <c r="J5" s="61"/>
      <c r="K5" s="61"/>
      <c r="L5" s="31">
        <f ca="1">IFERROR(StudentskiKrediti[[#Totals],[Budući anuitet]],0)</f>
        <v>190.91792743033542</v>
      </c>
      <c r="M5" s="23"/>
    </row>
    <row r="6" spans="1:13" ht="32.25" customHeight="1" x14ac:dyDescent="0.25">
      <c r="B6" s="60" t="s">
        <v>3</v>
      </c>
      <c r="C6" s="60"/>
      <c r="D6" s="60"/>
      <c r="E6" s="54">
        <f ca="1">IFERROR(StudentskiKrediti[[#Totals],[Trenutni mjesečni anuitet]]/ProcijenjenaMjesečnaPlaća,"")</f>
        <v>4.5820302583280501E-2</v>
      </c>
      <c r="F6" s="54"/>
      <c r="G6" s="54"/>
      <c r="H6" s="62" t="s">
        <v>22</v>
      </c>
      <c r="I6" s="62"/>
      <c r="J6" s="62"/>
      <c r="K6" s="62"/>
      <c r="L6" s="15">
        <f ca="1">IFERROR(StudentskiKrediti[[#Totals],[Budući anuitet]]/ProcijenjenaMjesečnaPlaća,"")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5" t="s">
        <v>4</v>
      </c>
      <c r="C8" s="55"/>
      <c r="D8" s="55"/>
      <c r="E8" s="56"/>
      <c r="F8" s="58" t="s">
        <v>18</v>
      </c>
      <c r="G8" s="55"/>
      <c r="H8" s="56"/>
      <c r="I8" s="55" t="s">
        <v>25</v>
      </c>
      <c r="J8" s="57"/>
      <c r="K8" s="57"/>
      <c r="L8" s="57"/>
    </row>
    <row r="9" spans="1:13" ht="35.1" customHeight="1" x14ac:dyDescent="0.25">
      <c r="B9" s="5" t="s">
        <v>5</v>
      </c>
      <c r="C9" s="2" t="s">
        <v>11</v>
      </c>
      <c r="D9" s="3" t="s">
        <v>15</v>
      </c>
      <c r="E9" s="7" t="s">
        <v>16</v>
      </c>
      <c r="F9" s="8" t="s">
        <v>19</v>
      </c>
      <c r="G9" s="3" t="s">
        <v>20</v>
      </c>
      <c r="H9" s="7" t="s">
        <v>23</v>
      </c>
      <c r="I9" s="3" t="s">
        <v>26</v>
      </c>
      <c r="J9" s="3" t="s">
        <v>27</v>
      </c>
      <c r="K9" s="3" t="s">
        <v>29</v>
      </c>
      <c r="L9" s="3" t="s">
        <v>30</v>
      </c>
    </row>
    <row r="10" spans="1:13" ht="15" x14ac:dyDescent="0.25">
      <c r="B10" s="5" t="s">
        <v>6</v>
      </c>
      <c r="C10" s="4" t="s">
        <v>12</v>
      </c>
      <c r="D10" s="29">
        <v>10000</v>
      </c>
      <c r="E10" s="30">
        <v>0.05</v>
      </c>
      <c r="F10" s="38">
        <f ca="1">DATE(YEAR(TODAY())-2,4,1)</f>
        <v>42826</v>
      </c>
      <c r="G10" s="1">
        <v>10</v>
      </c>
      <c r="H10" s="9">
        <f ca="1">IF(AND(StudentskiKrediti[[#This Row],[Datum početka]]&gt;0,StudentskiKrediti[[#This Row],[Trajanje (u godinama)]]&gt;0),EDATE(StudentskiKrediti[[#This Row],[Datum početka]],StudentskiKrediti[[#This Row],[Trajanje (u godinama)]]*12),"")</f>
        <v>46478</v>
      </c>
      <c r="I10" s="40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>106.06551523907524</v>
      </c>
      <c r="J10" s="39">
        <f ca="1">IFERROR((StudentskiKrediti[[#This Row],[Budući anuitet]]*(StudentskiKrediti[[#This Row],[Trajanje (u godinama)]]*12))-StudentskiKrediti[[#This Row],[Iznos kredita]],"")</f>
        <v>2727.8618286890287</v>
      </c>
      <c r="K10" s="41">
        <f ca="1"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>106.06551523907524</v>
      </c>
      <c r="L10" s="39">
        <f ca="1">IFERROR(StudentskiKrediti[[#This Row],[Budući anuitet]]*12,"")</f>
        <v>1272.7861828689029</v>
      </c>
    </row>
    <row r="11" spans="1:13" ht="15" x14ac:dyDescent="0.25">
      <c r="B11" s="5" t="s">
        <v>7</v>
      </c>
      <c r="C11" s="4" t="s">
        <v>13</v>
      </c>
      <c r="D11" s="29">
        <v>8000</v>
      </c>
      <c r="E11" s="30">
        <v>0.05</v>
      </c>
      <c r="F11" s="38">
        <f ca="1">DATE(YEAR(TODAY()),5,1)</f>
        <v>43586</v>
      </c>
      <c r="G11" s="1">
        <v>10</v>
      </c>
      <c r="H11" s="9">
        <f ca="1">IF(AND(StudentskiKrediti[[#This Row],[Datum početka]]&gt;0,StudentskiKrediti[[#This Row],[Trajanje (u godinama)]]&gt;0),EDATE(StudentskiKrediti[[#This Row],[Datum početka]],StudentskiKrediti[[#This Row],[Trajanje (u godinama)]]*12),"")</f>
        <v>47239</v>
      </c>
      <c r="I11" s="40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>84.852412191260186</v>
      </c>
      <c r="J11" s="39">
        <f ca="1">IFERROR((StudentskiKrediti[[#This Row],[Budući anuitet]]*(StudentskiKrediti[[#This Row],[Trajanje (u godinama)]]*12))-StudentskiKrediti[[#This Row],[Iznos kredita]],"")</f>
        <v>2182.289462951223</v>
      </c>
      <c r="K11" s="41">
        <f ca="1"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>84.852412191260186</v>
      </c>
      <c r="L11" s="39">
        <f ca="1">IFERROR(StudentskiKrediti[[#This Row],[Budući anuitet]]*12,"")</f>
        <v>1018.2289462951222</v>
      </c>
    </row>
    <row r="12" spans="1:13" ht="15" x14ac:dyDescent="0.25">
      <c r="B12" s="5"/>
      <c r="C12" s="4"/>
      <c r="D12" s="29"/>
      <c r="E12" s="30"/>
      <c r="F12" s="38"/>
      <c r="G12" s="1"/>
      <c r="H12" s="9" t="str">
        <f>IF(AND(StudentskiKrediti[[#This Row],[Datum početka]]&gt;0,StudentskiKrediti[[#This Row],[Trajanje (u godinama)]]&gt;0),EDATE(StudentskiKrediti[[#This Row],[Datum početka]],StudentskiKrediti[[#This Row],[Trajanje (u godinama)]]*12),"")</f>
        <v/>
      </c>
      <c r="I12" s="40" t="str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/>
      </c>
      <c r="J12" s="39" t="str">
        <f>IFERROR((StudentskiKrediti[[#This Row],[Budući anuitet]]*(StudentskiKrediti[[#This Row],[Trajanje (u godinama)]]*12))-StudentskiKrediti[[#This Row],[Iznos kredita]],"")</f>
        <v/>
      </c>
      <c r="K12" s="41" t="str">
        <f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/>
      </c>
      <c r="L12" s="39" t="str">
        <f>IFERROR(StudentskiKrediti[[#This Row],[Budući anuitet]]*12,"")</f>
        <v/>
      </c>
    </row>
    <row r="13" spans="1:13" ht="15" x14ac:dyDescent="0.25">
      <c r="B13" s="5"/>
      <c r="C13" s="4"/>
      <c r="D13" s="29"/>
      <c r="E13" s="30"/>
      <c r="F13" s="38"/>
      <c r="G13" s="1"/>
      <c r="H13" s="9" t="str">
        <f>IF(AND(StudentskiKrediti[[#This Row],[Datum početka]]&gt;0,StudentskiKrediti[[#This Row],[Trajanje (u godinama)]]&gt;0),EDATE(StudentskiKrediti[[#This Row],[Datum početka]],StudentskiKrediti[[#This Row],[Trajanje (u godinama)]]*12),"")</f>
        <v/>
      </c>
      <c r="I13" s="40" t="str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/>
      </c>
      <c r="J13" s="39" t="str">
        <f>IFERROR((StudentskiKrediti[[#This Row],[Budući anuitet]]*(StudentskiKrediti[[#This Row],[Trajanje (u godinama)]]*12))-StudentskiKrediti[[#This Row],[Iznos kredita]],"")</f>
        <v/>
      </c>
      <c r="K13" s="41" t="str">
        <f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/>
      </c>
      <c r="L13" s="39" t="str">
        <f>IFERROR(StudentskiKrediti[[#This Row],[Budući anuitet]]*12,"")</f>
        <v/>
      </c>
    </row>
    <row r="14" spans="1:13" ht="15" x14ac:dyDescent="0.25">
      <c r="B14" s="5"/>
      <c r="C14" s="4"/>
      <c r="D14" s="29"/>
      <c r="E14" s="30"/>
      <c r="F14" s="38"/>
      <c r="G14" s="1"/>
      <c r="H14" s="9" t="str">
        <f>IF(AND(StudentskiKrediti[[#This Row],[Datum početka]]&gt;0,StudentskiKrediti[[#This Row],[Trajanje (u godinama)]]&gt;0),EDATE(StudentskiKrediti[[#This Row],[Datum početka]],StudentskiKrediti[[#This Row],[Trajanje (u godinama)]]*12),"")</f>
        <v/>
      </c>
      <c r="I14" s="40" t="str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/>
      </c>
      <c r="J14" s="39" t="str">
        <f>IFERROR((StudentskiKrediti[[#This Row],[Budući anuitet]]*(StudentskiKrediti[[#This Row],[Trajanje (u godinama)]]*12))-StudentskiKrediti[[#This Row],[Iznos kredita]],"")</f>
        <v/>
      </c>
      <c r="K14" s="41" t="str">
        <f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/>
      </c>
      <c r="L14" s="39" t="str">
        <f>IFERROR(StudentskiKrediti[[#This Row],[Budući anuitet]]*12,"")</f>
        <v/>
      </c>
    </row>
    <row r="15" spans="1:13" ht="15" x14ac:dyDescent="0.25">
      <c r="B15" s="5"/>
      <c r="C15" s="4"/>
      <c r="D15" s="29"/>
      <c r="E15" s="30"/>
      <c r="F15" s="38"/>
      <c r="G15" s="1"/>
      <c r="H15" s="9" t="str">
        <f>IF(AND(StudentskiKrediti[[#This Row],[Datum početka]]&gt;0,StudentskiKrediti[[#This Row],[Trajanje (u godinama)]]&gt;0),EDATE(StudentskiKrediti[[#This Row],[Datum početka]],StudentskiKrediti[[#This Row],[Trajanje (u godinama)]]*12),"")</f>
        <v/>
      </c>
      <c r="I15" s="40" t="str">
        <f ca="1">IFERROR(IF(AND(PočetakOtplateDanas,COUNT(StudentskiKrediti[[#This Row],[Iznos kredita]:[Trajanje (u godinama)]])=4,StudentskiKrediti[[#This Row],[Datum početka]]&lt;=TODAY()),PMT(StudentskiKrediti[[#This Row],[Godišnja
kamatna stopa]]/12,StudentskiKrediti[[#This Row],[Trajanje (u godinama)]]*12,-StudentskiKrediti[[#This Row],[Iznos kredita]],0,0),""),0)</f>
        <v/>
      </c>
      <c r="J15" s="39" t="str">
        <f>IFERROR((StudentskiKrediti[[#This Row],[Budući anuitet]]*(StudentskiKrediti[[#This Row],[Trajanje (u godinama)]]*12))-StudentskiKrediti[[#This Row],[Iznos kredita]],"")</f>
        <v/>
      </c>
      <c r="K15" s="41" t="str">
        <f>IF(COUNTA(StudentskiKrediti[[#This Row],[Iznos kredita]:[Trajanje (u godinama)]])&lt;&gt;4,"",PMT(StudentskiKrediti[[#This Row],[Godišnja
kamatna stopa]]/12,StudentskiKrediti[[#This Row],[Trajanje (u godinama)]]*12,-StudentskiKrediti[[#This Row],[Iznos kredita]],0,0))</f>
        <v/>
      </c>
      <c r="L15" s="39" t="str">
        <f>IFERROR(StudentskiKrediti[[#This Row],[Budući anuitet]]*12,"")</f>
        <v/>
      </c>
    </row>
    <row r="16" spans="1:13" ht="20.25" customHeight="1" x14ac:dyDescent="0.25">
      <c r="B16" s="19" t="s">
        <v>31</v>
      </c>
      <c r="C16" s="20"/>
      <c r="D16" s="32">
        <f>SUBTOTAL(109,StudentskiKrediti[Iznos kredita])</f>
        <v>18000</v>
      </c>
      <c r="E16" s="21"/>
      <c r="F16" s="26"/>
      <c r="G16" s="27"/>
      <c r="H16" s="28"/>
      <c r="I16" s="33">
        <f ca="1">SUBTOTAL(109,StudentskiKrediti[Trenutni mjesečni anuitet])</f>
        <v>190.91792743033542</v>
      </c>
      <c r="J16" s="32">
        <f ca="1">SUBTOTAL(109,StudentskiKrediti[Ukupna
kamata])</f>
        <v>4910.1512916402517</v>
      </c>
      <c r="K16" s="34">
        <f ca="1">SUBTOTAL(109,StudentskiKrediti[Budući anuitet])</f>
        <v>190.91792743033542</v>
      </c>
      <c r="L16" s="32">
        <f ca="1">SUBTOTAL(109,StudentskiKrediti[Godišnja
Anuitet])</f>
        <v>2291.015129164025</v>
      </c>
    </row>
    <row r="17" spans="2:12" ht="20.25" customHeight="1" x14ac:dyDescent="0.25">
      <c r="B17" s="11" t="s">
        <v>8</v>
      </c>
      <c r="C17" s="12"/>
      <c r="D17" s="35">
        <f>AVERAGE(StudentskiKrediti[Iznos kredita])</f>
        <v>9000</v>
      </c>
      <c r="E17" s="13">
        <f>AVERAGE(StudentskiKrediti[Godišnja
kamatna stopa])</f>
        <v>0.05</v>
      </c>
      <c r="F17" s="14"/>
      <c r="G17" s="14"/>
      <c r="H17" s="13"/>
      <c r="I17" s="36"/>
      <c r="J17" s="35">
        <f ca="1">AVERAGE(StudentskiKrediti[Ukupna
kamata])</f>
        <v>2455.0756458201258</v>
      </c>
      <c r="K17" s="37"/>
      <c r="L17" s="35">
        <f ca="1">AVERAGE(StudentskiKrediti[Godišnja
Anuitet])</f>
        <v>1145.5075645820125</v>
      </c>
    </row>
    <row r="18" spans="2:12" s="22" customFormat="1" ht="23.25" customHeight="1" x14ac:dyDescent="0.25">
      <c r="B18" s="50" t="s">
        <v>9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StudentskiKrediti[[#Totals],[Iznos kredita]]+StudentskiKrediti[[#Totals],[Ukupna
kamata]]</f>
        <v>22910.15129164025</v>
      </c>
    </row>
    <row r="19" spans="2:12" s="22" customFormat="1" ht="23.25" customHeight="1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0.25" customHeight="1" x14ac:dyDescent="0.25">
      <c r="B20" s="52" t="s">
        <v>10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(ProcijenjenaGodišnjaPlaća/12)</f>
        <v>4166.666666666667</v>
      </c>
    </row>
    <row r="21" spans="2:12" ht="20.25" customHeigh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Na ovom radnom listu stvorite kalkulator za studentski kredit. Pojedinosti unesite u tablicu koja počinje u ćeliji B9, procijenjenu godišnju plaću u ćeliju F2, a datum početka otplate u ćeliju K2" sqref="A1" xr:uid="{00000000-0002-0000-0000-000002000000}"/>
    <dataValidation allowBlank="1" showInputMessage="1" showErrorMessage="1" prompt="U ovu ćeliju unesite procijenjenu godišnju plaću nakon diplome" sqref="F2:H2" xr:uid="{00000000-0002-0000-0000-000003000000}"/>
    <dataValidation allowBlank="1" showInputMessage="1" showErrorMessage="1" prompt="U ćeliju iznad ove unesite procijenjenu godišnju plaću nakon diplome" sqref="F3:H3" xr:uid="{00000000-0002-0000-0000-000004000000}"/>
    <dataValidation allowBlank="1" showInputMessage="1" showErrorMessage="1" prompt="U ovu ćeliju unesite datum početka otplate kredita" sqref="K2:L2" xr:uid="{00000000-0002-0000-0000-000005000000}"/>
    <dataValidation allowBlank="1" showInputMessage="1" showErrorMessage="1" prompt="U ćeliju iznad ove unesite datum početka otplate kredita" sqref="K3:L3" xr:uid="{00000000-0002-0000-0000-000006000000}"/>
    <dataValidation allowBlank="1" showInputMessage="1" showErrorMessage="1" prompt="U ćeliji zdesna automatski se izračunava kombinirani trenutni mjesečni anuitet" sqref="B5:D5" xr:uid="{00000000-0002-0000-0000-000007000000}"/>
    <dataValidation allowBlank="1" showInputMessage="1" showErrorMessage="1" prompt="U ovoj se ćeliji automatski izračunava kombinirani trenutni mjesečni anuitet" sqref="E5:G5" xr:uid="{00000000-0002-0000-0000-000008000000}"/>
    <dataValidation allowBlank="1" showInputMessage="1" showErrorMessage="1" prompt="U ćeliji zdesna automatski se izračunava postotak trenutnog mjesečnog prihoda" sqref="B6:D6" xr:uid="{00000000-0002-0000-0000-000009000000}"/>
    <dataValidation allowBlank="1" showInputMessage="1" showErrorMessage="1" prompt="U ovoj se ćeliji automatski izračunava postotak trenutnog mjesečnog prihoda" sqref="E6:G6" xr:uid="{00000000-0002-0000-0000-00000A000000}"/>
    <dataValidation allowBlank="1" showInputMessage="1" showErrorMessage="1" prompt="U ćeliji zdesna automatski se izračunava kombinirani planirani mjesečni anuitet" sqref="H5:K5" xr:uid="{00000000-0002-0000-0000-00000B000000}"/>
    <dataValidation allowBlank="1" showInputMessage="1" showErrorMessage="1" prompt="U ovoj se ćeliji automatski izračunava kombinirani planirani mjesečni anuitet" sqref="L5" xr:uid="{00000000-0002-0000-0000-00000C000000}"/>
    <dataValidation allowBlank="1" showInputMessage="1" showErrorMessage="1" prompt="U ćeliji zdesna automatski se izračunava postotak planiranog mjesečnog prihoda" sqref="H6:K6" xr:uid="{00000000-0002-0000-0000-00000D000000}"/>
    <dataValidation allowBlank="1" showInputMessage="1" showErrorMessage="1" prompt="U ovoj se ćeliji automatski izračunava postotak planiranog mjesečnog prihoda" sqref="L6" xr:uid="{00000000-0002-0000-0000-00000E000000}"/>
    <dataValidation allowBlank="1" showInputMessage="1" showErrorMessage="1" prompt="U stupce tablice ispod ove ćelije unesite opće podatke o kreditu" sqref="B8:E8" xr:uid="{00000000-0002-0000-0000-00000F000000}"/>
    <dataValidation allowBlank="1" showInputMessage="1" showErrorMessage="1" prompt="U ovaj stupac ispod ovog zaglavlja unesite broj kredita" sqref="B9" xr:uid="{00000000-0002-0000-0000-000010000000}"/>
    <dataValidation allowBlank="1" showInputMessage="1" showErrorMessage="1" prompt="U ovaj stupac ispod ovog zaglavlja unesite zajmodavca" sqref="C9" xr:uid="{00000000-0002-0000-0000-000011000000}"/>
    <dataValidation allowBlank="1" showInputMessage="1" showErrorMessage="1" prompt="U ovaj stupac ispod ovog zaglavlja unesite iznos kredita" sqref="D9" xr:uid="{00000000-0002-0000-0000-000012000000}"/>
    <dataValidation allowBlank="1" showInputMessage="1" showErrorMessage="1" prompt="U ovaj stupac ispod ovog zaglavlja unesite godišnju kamatnu stopu." sqref="E9" xr:uid="{00000000-0002-0000-0000-000013000000}"/>
    <dataValidation allowBlank="1" showInputMessage="1" showErrorMessage="1" prompt="U stupce tablice ispod ove ćelije unesite podatke o otplati zajma " sqref="F8:H8" xr:uid="{00000000-0002-0000-0000-000014000000}"/>
    <dataValidation allowBlank="1" showInputMessage="1" showErrorMessage="1" prompt="U ovaj stupac ispod ovog zaglavlja unesite datum početka" sqref="F9" xr:uid="{00000000-0002-0000-0000-000015000000}"/>
    <dataValidation allowBlank="1" showInputMessage="1" showErrorMessage="1" prompt="U ovaj stupac ispod ovog zaglavlja unesite trajanje u godinama" sqref="G9" xr:uid="{00000000-0002-0000-0000-000016000000}"/>
    <dataValidation allowBlank="1" showInputMessage="1" showErrorMessage="1" prompt="U ovom stupcu ispod ovog zaglavlja automatski se ažurira datum završetka" sqref="H9" xr:uid="{00000000-0002-0000-0000-000017000000}"/>
    <dataValidation allowBlank="1" showInputMessage="1" showErrorMessage="1" prompt="Podaci o plaćanju automatski se izračunavaju u stupcima tablice ispod ove ćelije " sqref="I8:L8" xr:uid="{00000000-0002-0000-0000-000018000000}"/>
    <dataValidation allowBlank="1" showInputMessage="1" showErrorMessage="1" prompt="U ovom stupcu ispod ovog zaglavlja automatski se izračunava trenutni mjesečni anuitet" sqref="I9" xr:uid="{00000000-0002-0000-0000-000019000000}"/>
    <dataValidation allowBlank="1" showInputMessage="1" showErrorMessage="1" prompt="U ovom stupcu ispod ovog zaglavlja automatski se izračunava ukupan iznos kamate" sqref="J9" xr:uid="{00000000-0002-0000-0000-00001A000000}"/>
    <dataValidation allowBlank="1" showInputMessage="1" showErrorMessage="1" prompt="U ovom stupcu ispod ovog zaglavlja automatski se izračunava planirani anuitet" sqref="K9" xr:uid="{00000000-0002-0000-0000-00001B000000}"/>
    <dataValidation allowBlank="1" showInputMessage="1" showErrorMessage="1" prompt="U ovom stupcu ispod ovog zaglavlja automatski se izračunava godišnji anuitet. Prosjeci se automatski izračunavaju ispod tablice u ovom stupcu" sqref="L9" xr:uid="{00000000-0002-0000-0000-00001C000000}"/>
    <dataValidation allowBlank="1" showInputMessage="1" showErrorMessage="1" prompt="Prosječni iznosi kredita, godišnja kamatna stopa, ukupan iznos kamate i godišnji anuitet izračunavaju se automatski, dok se grafikon planiranih anuiteta ažurira u ćelijama zdesna" sqref="B17" xr:uid="{00000000-0002-0000-0000-00001D000000}"/>
    <dataValidation allowBlank="1" showInputMessage="1" showErrorMessage="1" prompt="U ovoj se ćeliji automatski izračunava prosječni iznos kredita" sqref="D17" xr:uid="{00000000-0002-0000-0000-00001E000000}"/>
    <dataValidation allowBlank="1" showInputMessage="1" showErrorMessage="1" prompt="U ovoj se ćeliji automatski izračunava prosječna godišnja kamatna stopa" sqref="E17" xr:uid="{00000000-0002-0000-0000-00001F000000}"/>
    <dataValidation allowBlank="1" showInputMessage="1" showErrorMessage="1" prompt="U ovoj se ćeliji automatski izračunava prosječan ukupni iznos kamate" sqref="J17" xr:uid="{00000000-0002-0000-0000-000020000000}"/>
    <dataValidation allowBlank="1" showInputMessage="1" showErrorMessage="1" prompt="U ovoj se ćeliji automatski ažurira grafikon prosječnog planiranog anuiteta" sqref="K17" xr:uid="{00000000-0002-0000-0000-000021000000}"/>
    <dataValidation allowBlank="1" showInputMessage="1" showErrorMessage="1" prompt="Iznos prosječnog godišnjeg anuiteta automatski se izračunava u ovoj ćeliji, a ukupna konsolidirana otplata kredita i procijenjen mjesečni prihod nakon diplome u ćelijama ispod nje " sqref="L17" xr:uid="{00000000-0002-0000-0000-000022000000}"/>
    <dataValidation allowBlank="1" showInputMessage="1" showErrorMessage="1" prompt="U ćeliji zdesna automatski se izračunava ukupna konsolidirana otplata kredita " sqref="B18:K19" xr:uid="{00000000-0002-0000-0000-000023000000}"/>
    <dataValidation allowBlank="1" showInputMessage="1" showErrorMessage="1" prompt="U ovoj ćeliji automatski se izračunava ukupna konsolidirana otplata kredita" sqref="L18:L19" xr:uid="{00000000-0002-0000-0000-000024000000}"/>
    <dataValidation allowBlank="1" showInputMessage="1" showErrorMessage="1" prompt="U ćeliji zdesna automatski se izračunava procijenjeni mjesečni prihod nakon diplome" sqref="B20:K21" xr:uid="{00000000-0002-0000-0000-000025000000}"/>
    <dataValidation allowBlank="1" showInputMessage="1" showErrorMessage="1" prompt="U ovoj ćeliji automatski se izračunava procijenjeni mjesečni prihod nakon diplome" sqref="L20:L21" xr:uid="{00000000-0002-0000-0000-000026000000}"/>
    <dataValidation allowBlank="1" showInputMessage="1" showErrorMessage="1" prompt="Naslov ovog radnog lista nalazi se u ovoj ćeliji, a savjet u ćeliji B4. Prosjeci, ukupna konsolidirana otplata kredita i procijenjeni mjesečni prihod automatski se izračunavaju ispod tablice" sqref="B2:C2" xr:uid="{00000000-0002-0000-0000-000027000000}"/>
    <dataValidation allowBlank="1" showInputMessage="1" showErrorMessage="1" prompt="Kombinirani trenutni i planirani mjesečni anuiteti te postotak trenutnog i planiranog mjesečnog prihoda automatski se izračunavaju u ćelijama E5, E6, L5 i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'Kreditni kalkulator'!K10:K15</xm:f>
              <xm:sqref>K17</xm:sqref>
            </x14:sparkline>
            <x14:sparkline>
              <xm:f>'Kreditni kalkulator'!I10:I15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TM00000035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ap:HeadingPairs>
  <ap:TitlesOfParts>
    <vt:vector baseType="lpstr" size="7">
      <vt:lpstr>Kreditni kalkulator</vt:lpstr>
      <vt:lpstr>'Kreditni kalkulator'!Ispis_naslova</vt:lpstr>
      <vt:lpstr>IznosOtplateKredita</vt:lpstr>
      <vt:lpstr>PočetakOtplateKredita</vt:lpstr>
      <vt:lpstr>ProcijenjenaGodišnjaPlaća</vt:lpstr>
      <vt:lpstr>ProcijenjenaMjesečnaPlaća</vt:lpstr>
      <vt:lpstr>UkupniMjesečniAnuitet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2019-05-24T00:52:00Z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