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515_Accessibility_WAC_Win32_iOS_Q4_B7\04_PreDTP_Done\hr-HR\"/>
    </mc:Choice>
  </mc:AlternateContent>
  <xr:revisionPtr revIDLastSave="0" documentId="13_ncr:1_{2438EF74-A167-434E-A34F-B4C9A44B8E4E}" xr6:coauthVersionLast="43" xr6:coauthVersionMax="43" xr10:uidLastSave="{00000000-0000-0000-0000-000000000000}"/>
  <bookViews>
    <workbookView xWindow="-120" yWindow="-120" windowWidth="28890" windowHeight="16110" tabRatio="926" xr2:uid="{00000000-000D-0000-FFFF-FFFF00000000}"/>
  </bookViews>
  <sheets>
    <sheet name="Težina tablica za praćenje" sheetId="8" r:id="rId1"/>
    <sheet name="Struk tablica za praćenje" sheetId="9" r:id="rId2"/>
    <sheet name="Biceps tablica za praćenje" sheetId="10" r:id="rId3"/>
    <sheet name="Bokovi tablica za praćenje" sheetId="7" r:id="rId4"/>
    <sheet name="Bedro tablica za praćenje" sheetId="6" r:id="rId5"/>
    <sheet name="Zapisnik aktivnosti" sheetId="2" r:id="rId6"/>
    <sheet name="Zapisnik unosa hrane" sheetId="3" r:id="rId7"/>
  </sheets>
  <externalReferences>
    <externalReference r:id="rId8"/>
  </externalReferences>
  <definedNames>
    <definedName name="Cilj1" localSheetId="0">'Težina tablica za praćenje'!$D$13</definedName>
    <definedName name="Cilj2" localSheetId="0">'Težina tablica za praćenje'!$D$14</definedName>
    <definedName name="Cilj3" localSheetId="0">'Težina tablica za praćenje'!$D$15</definedName>
    <definedName name="Cilj4" localSheetId="0">'Težina tablica za praćenje'!$D$16</definedName>
    <definedName name="CiljnaTežina" localSheetId="0">'Težina tablica za praćenje'!$D$12</definedName>
    <definedName name="_xlnm.Print_Titles" localSheetId="4">'Bedro tablica za praćenje'!$3:$4</definedName>
    <definedName name="_xlnm.Print_Titles" localSheetId="2">'Biceps tablica za praćenje'!$3:$4</definedName>
    <definedName name="_xlnm.Print_Titles" localSheetId="3">'Bokovi tablica za praćenje'!$3:$4</definedName>
    <definedName name="_xlnm.Print_Titles" localSheetId="1">'Struk tablica za praćenje'!$3:$4</definedName>
    <definedName name="_xlnm.Print_Titles" localSheetId="0">'Težina tablica za praćenje'!$18:$19</definedName>
    <definedName name="_xlnm.Print_Titles" localSheetId="5">'Zapisnik aktivnosti'!$10:$10</definedName>
    <definedName name="_xlnm.Print_Titles" localSheetId="6">'Zapisnik unosa hrane'!$7:$7</definedName>
    <definedName name="ITM">IF('Težina tablica za praćenje'!$C$7="Imperijalne",ITMTežina*703,ITMTežina)</definedName>
    <definedName name="ITMTežina">'Težina tablica za praćenje'!TrenutnaTežina/'Težina tablica za praćenje'!ITMVisina</definedName>
    <definedName name="ITMVisina" localSheetId="0">'Težina tablica za praćenje'!$C$6*'Težina tablica za praćenje'!$C$6</definedName>
    <definedName name="Kategorija1">'Zapisnik aktivnosti'!$B$4</definedName>
    <definedName name="Kategorija2">'Zapisnik aktivnosti'!$B$5</definedName>
    <definedName name="Kategorija3">'Zapisnik aktivnosti'!$B$6</definedName>
    <definedName name="Kategorija4">'Zapisnik aktivnosti'!$B$7</definedName>
    <definedName name="Kategorija5">'Zapisnik aktivnosti'!$B$8</definedName>
    <definedName name="MjernaJedinica" localSheetId="0">'Težina tablica za praćenje'!$C$7</definedName>
    <definedName name="OstaloUkupno" localSheetId="4">'Bedro tablica za praćenje'!UkupniZbroj-SUM('Zapisnik aktivnosti'!$C$4:$C$7)</definedName>
    <definedName name="OstaloUkupno" localSheetId="2">'Biceps tablica za praćenje'!UkupniZbroj-SUM('Zapisnik aktivnosti'!$C$4:$C$7)</definedName>
    <definedName name="OstaloUkupno" localSheetId="3">'Bokovi tablica za praćenje'!UkupniZbroj-SUM('Zapisnik aktivnosti'!$C$4:$C$7)</definedName>
    <definedName name="OstaloUkupno" localSheetId="1">'Struk tablica za praćenje'!UkupniZbroj-SUM('Zapisnik aktivnosti'!$C$4:$C$7)</definedName>
    <definedName name="OstaloUkupno" localSheetId="0">'Težina tablica za praćenje'!UkupniZbroj-SUM('Zapisnik aktivnosti'!$C$4:$C$7)</definedName>
    <definedName name="OstaloUkupno">UkupniZbroj-SUM('Zapisnik aktivnosti'!$C$4:$C$7)</definedName>
    <definedName name="OznakaCilja1" localSheetId="0">'Težina tablica za praćenje'!$B$13</definedName>
    <definedName name="OznakaCilja2" localSheetId="0">'Težina tablica za praćenje'!$B$14</definedName>
    <definedName name="OznakaCilja3" localSheetId="0">'Težina tablica za praćenje'!$B$15</definedName>
    <definedName name="OznakaCilja4" localSheetId="0">'Težina tablica za praćenje'!$B$16</definedName>
    <definedName name="OznakaTežine" localSheetId="0">'Težina tablica za praćenje'!$B$12</definedName>
    <definedName name="PretraživanjeDatuma">'Zapisnik unosa hrane'!$D$5</definedName>
    <definedName name="Spol" localSheetId="0">'Težina tablica za praćenje'!$C$4</definedName>
    <definedName name="SveDovršeno">AND('Težina tablica za praćenje'!$C$6&gt;0,'Težina tablica za praćenje'!$C$12&gt;0)</definedName>
    <definedName name="TrenutnaTežina" localSheetId="0">'Težina tablica za praćenje'!$C$12</definedName>
    <definedName name="UkupniZbroj" localSheetId="4">SUM(ZapisnikAktivnosti[UDALJENOST])</definedName>
    <definedName name="UkupniZbroj" localSheetId="2">SUM(ZapisnikAktivnosti[UDALJENOST])</definedName>
    <definedName name="UkupniZbroj" localSheetId="3">SUM(ZapisnikAktivnosti[UDALJENOST])</definedName>
    <definedName name="UkupniZbroj" localSheetId="1">SUM(ZapisnikAktivnosti[UDALJENOST])</definedName>
    <definedName name="UkupniZbroj" localSheetId="0">SUM(ZapisnikAktivnosti[UDALJENOST])</definedName>
    <definedName name="UkupniZbroj">SUM(ZapisnikAktivnosti[UDALJENOST])</definedName>
    <definedName name="Visina" localSheetId="0">'Težina tablica za praćenje'!$C$6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B3" i="6"/>
  <c r="B3" i="7"/>
  <c r="B3" i="10"/>
  <c r="B3" i="9"/>
  <c r="B18" i="8"/>
  <c r="B9" i="8"/>
  <c r="E10" i="8" l="1"/>
  <c r="E3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<sst xmlns="http://schemas.openxmlformats.org/spreadsheetml/2006/main" count="110" uniqueCount="72">
  <si>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PLAN TJELOVJEŽBE</t>
  </si>
  <si>
    <t>O MENI:</t>
  </si>
  <si>
    <t>Spol:</t>
  </si>
  <si>
    <t>Dob:</t>
  </si>
  <si>
    <t>Visina:</t>
  </si>
  <si>
    <t>Jedinice:</t>
  </si>
  <si>
    <t>ITM:</t>
  </si>
  <si>
    <t>POČETNE MJERE:</t>
  </si>
  <si>
    <t>Vrsta</t>
  </si>
  <si>
    <t>Težina</t>
  </si>
  <si>
    <t>Struk</t>
  </si>
  <si>
    <t>Biceps</t>
  </si>
  <si>
    <t>Bokovi</t>
  </si>
  <si>
    <t>Bedro</t>
  </si>
  <si>
    <t>Datum</t>
  </si>
  <si>
    <t>Imperijalne</t>
  </si>
  <si>
    <t>Trenutno</t>
  </si>
  <si>
    <t>Vrijeme</t>
  </si>
  <si>
    <t>Cilj</t>
  </si>
  <si>
    <t>U ovoj se ćeliji nalazi linijski grafikon za praćenje napredovanja glede svih početnih mjera, uključujući bokove, struk, bedra i bicepse.</t>
  </si>
  <si>
    <t>U ovoj se ćeliji nalazi površinski grafikon za praćenje napredovanja glede težine.</t>
  </si>
  <si>
    <t>U ovoj se ćeliji nalazi silueta osobe u različitim vježbačkim položajima.</t>
  </si>
  <si>
    <t>Veličina</t>
  </si>
  <si>
    <t>ZAPISNIK AKTIVNOSTI</t>
  </si>
  <si>
    <t>AKTIVNOSTI</t>
  </si>
  <si>
    <t>Biciklizam</t>
  </si>
  <si>
    <t>Trčanje</t>
  </si>
  <si>
    <t>Hodanje</t>
  </si>
  <si>
    <t>Plivanje</t>
  </si>
  <si>
    <t>Ostalo</t>
  </si>
  <si>
    <t>DATUM</t>
  </si>
  <si>
    <t>AKTIVNOST</t>
  </si>
  <si>
    <t>JEDINICA</t>
  </si>
  <si>
    <t>Milje</t>
  </si>
  <si>
    <t>Koraci</t>
  </si>
  <si>
    <t>Metri</t>
  </si>
  <si>
    <t>VRIJEME POČETKA</t>
  </si>
  <si>
    <t>TRAJANJE</t>
  </si>
  <si>
    <t>UDALJENOST</t>
  </si>
  <si>
    <t>KALORIJE</t>
  </si>
  <si>
    <t>NAPOMENA</t>
  </si>
  <si>
    <t>Vruće i vlažno</t>
  </si>
  <si>
    <t xml:space="preserve">       </t>
  </si>
  <si>
    <t>ZAPISNIK UNOSA HRANE</t>
  </si>
  <si>
    <t>MOJI PREHRAMBENI CILJEVI</t>
  </si>
  <si>
    <t>OBROK</t>
  </si>
  <si>
    <t>Doručak</t>
  </si>
  <si>
    <t>Međuobrok</t>
  </si>
  <si>
    <t>Ručak</t>
  </si>
  <si>
    <t>Večera</t>
  </si>
  <si>
    <t xml:space="preserve">Dnevni unos: </t>
  </si>
  <si>
    <t>HRANA</t>
  </si>
  <si>
    <t>Grčki jogurt</t>
  </si>
  <si>
    <t>Jabuka</t>
  </si>
  <si>
    <t>Smotuljci od zelene salate s mangom</t>
  </si>
  <si>
    <t>Tako sa škampima (2)</t>
  </si>
  <si>
    <t>Sirovi orasi</t>
  </si>
  <si>
    <t>Zobena kaša</t>
  </si>
  <si>
    <t>Naranča</t>
  </si>
  <si>
    <t>Tikvice s pestom</t>
  </si>
  <si>
    <t>Bakalar iz pećnice</t>
  </si>
  <si>
    <t>Miješano povrće na žaru</t>
  </si>
  <si>
    <t>Sladoledni kup</t>
  </si>
  <si>
    <t>MASTI</t>
  </si>
  <si>
    <t>KOLESTEROL</t>
  </si>
  <si>
    <t>NATRIJ</t>
  </si>
  <si>
    <t>UGLJIKOHIDRATI</t>
  </si>
  <si>
    <t>BJELANČEVINE</t>
  </si>
  <si>
    <t>ŠEĆER</t>
  </si>
  <si>
    <t>VLAKNA</t>
  </si>
  <si>
    <t>ZBROJ</t>
  </si>
  <si>
    <t>Muški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</si>
</sst>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71" formatCode="h:mm;@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14" fontId="14" fillId="0" borderId="0" xfId="0" applyNumberFormat="1" applyFont="1" applyAlignment="1">
      <alignment horizontal="left" vertical="center" indent="13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71" fontId="0" fillId="0" borderId="0" xfId="0" applyNumberFormat="1">
      <alignment vertical="center" wrapText="1"/>
    </xf>
    <xf numFmtId="171" fontId="0" fillId="0" borderId="0" xfId="0" applyNumberFormat="1" applyFont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71" fontId="0" fillId="0" borderId="0" xfId="0" applyNumberFormat="1" applyFont="1" applyAlignment="1">
      <alignment horizontal="right" vertical="center" indent="1"/>
    </xf>
    <xf numFmtId="171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  <xf numFmtId="0" fontId="3" fillId="2" borderId="0" xfId="0" applyNumberFormat="1" applyFont="1" applyFill="1">
      <alignment vertical="center" wrapText="1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10" builtinId="10" customBuiltin="1"/>
    <cellStyle name="Dobro" xfId="13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9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8" builtinId="5" customBuiltin="1"/>
    <cellStyle name="Povezana ćelija" xfId="19" builtinId="24" customBuiltin="1"/>
    <cellStyle name="Provjera ćelije" xfId="20" builtinId="23" customBuiltin="1"/>
    <cellStyle name="Tekst objašnjenja" xfId="11" builtinId="53" customBuiltin="1"/>
    <cellStyle name="Tekst upozorenja" xfId="21" builtinId="11" customBuiltin="1"/>
    <cellStyle name="Ukupni zbroj" xfId="22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56"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/m/yyyy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FF0000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h:mm;@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h:mm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/m/yyyy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8" formatCode="0.0"/>
    </dxf>
    <dxf>
      <numFmt numFmtId="171" formatCode="h:mm;@"/>
    </dxf>
    <dxf>
      <numFmt numFmtId="19" formatCode="d/m/yyyy"/>
    </dxf>
    <dxf>
      <font>
        <b/>
        <i val="0"/>
      </font>
    </dxf>
    <dxf>
      <numFmt numFmtId="168" formatCode="0.0"/>
    </dxf>
    <dxf>
      <numFmt numFmtId="171" formatCode="h:mm;@"/>
    </dxf>
    <dxf>
      <numFmt numFmtId="19" formatCode="d/m/yyyy"/>
    </dxf>
    <dxf>
      <font>
        <b/>
        <i val="0"/>
      </font>
    </dxf>
    <dxf>
      <numFmt numFmtId="168" formatCode="0.0"/>
    </dxf>
    <dxf>
      <numFmt numFmtId="171" formatCode="h:mm;@"/>
    </dxf>
    <dxf>
      <numFmt numFmtId="19" formatCode="d/m/yyyy"/>
    </dxf>
    <dxf>
      <font>
        <b/>
        <i val="0"/>
        <color theme="3"/>
      </font>
    </dxf>
    <dxf>
      <numFmt numFmtId="168" formatCode="0.0"/>
    </dxf>
    <dxf>
      <numFmt numFmtId="171" formatCode="h:mm;@"/>
    </dxf>
    <dxf>
      <numFmt numFmtId="19" formatCode="d/m/yyyy"/>
    </dxf>
    <dxf>
      <font>
        <b/>
        <i val="0"/>
      </font>
    </dxf>
    <dxf>
      <numFmt numFmtId="168" formatCode="0.0"/>
    </dxf>
    <dxf>
      <numFmt numFmtId="168" formatCode="0.0"/>
    </dxf>
    <dxf>
      <numFmt numFmtId="171" formatCode="h:mm;@"/>
    </dxf>
    <dxf>
      <numFmt numFmtId="19" formatCode="d/m/yyyy"/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Plan tjelovježbe" pivot="0" count="2" xr9:uid="{00000000-0011-0000-FFFF-FFFF00000000}">
      <tableStyleElement type="wholeTable" dxfId="55"/>
      <tableStyleElement type="headerRow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'Težina tablica za praćenje'!$B$13</c:f>
              <c:strCache>
                <c:ptCount val="1"/>
                <c:pt idx="0">
                  <c:v>Struk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'Struk tablica za praćenje'!$D$5:$D$8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'Težina tablica za praćenje'!$B$14</c:f>
              <c:strCache>
                <c:ptCount val="1"/>
                <c:pt idx="0">
                  <c:v>Biceps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'Biceps tablica za praćenje'!$D$5:$D$9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'Težina tablica za praćenje'!$B$15</c:f>
              <c:strCache>
                <c:ptCount val="1"/>
                <c:pt idx="0">
                  <c:v>Bokovi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'Bokovi tablica za praćenje'!$D$5:$D$7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'Težina tablica za praćenje'!$B$16</c:f>
              <c:strCache>
                <c:ptCount val="1"/>
                <c:pt idx="0">
                  <c:v>Bedro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'Bedro tablica za praćenje'!$D$5:$D$11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'Težina tablica za praćenje'!$B$12</c:f>
              <c:strCache>
                <c:ptCount val="1"/>
                <c:pt idx="0">
                  <c:v>Težina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'Težina tablica za praćenje'!$D$20:$D$25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190500</xdr:colOff>
      <xdr:row>8</xdr:row>
      <xdr:rowOff>238125</xdr:rowOff>
    </xdr:to>
    <xdr:graphicFrame macro="">
      <xdr:nvGraphicFramePr>
        <xdr:cNvPr id="2" name="VeličinaTijela" descr="Linijski grafikon za praćenje napretka vezanog uz sve početne mjere, uključujući bokove, struk, bedra i bicepse.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17</xdr:col>
      <xdr:colOff>266700</xdr:colOff>
      <xdr:row>16</xdr:row>
      <xdr:rowOff>209550</xdr:rowOff>
    </xdr:to>
    <xdr:graphicFrame macro="">
      <xdr:nvGraphicFramePr>
        <xdr:cNvPr id="3" name="Težina" descr="Površinski grafikon za praćenje napretka vezanog uz težinu.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1123950</xdr:colOff>
      <xdr:row>0</xdr:row>
      <xdr:rowOff>133350</xdr:rowOff>
    </xdr:from>
    <xdr:to>
      <xdr:col>17</xdr:col>
      <xdr:colOff>21717</xdr:colOff>
      <xdr:row>0</xdr:row>
      <xdr:rowOff>712834</xdr:rowOff>
    </xdr:to>
    <xdr:pic>
      <xdr:nvPicPr>
        <xdr:cNvPr id="4" name="Slika 3" descr="Silueta osobe u različitim vježbačkim položajima.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vježbačkim položajima.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vježbačkim položajima.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vježbačkim položajima.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Slika 3" descr="Silueta osobe u različitim vježbačkim položajima.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1885950</xdr:colOff>
      <xdr:row>0</xdr:row>
      <xdr:rowOff>712834</xdr:rowOff>
    </xdr:to>
    <xdr:pic>
      <xdr:nvPicPr>
        <xdr:cNvPr id="3" name="Slika 2" descr="Silueta osobe u različitim vježbačkim položajima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9</xdr:col>
      <xdr:colOff>1012317</xdr:colOff>
      <xdr:row>0</xdr:row>
      <xdr:rowOff>712834</xdr:rowOff>
    </xdr:to>
    <xdr:pic>
      <xdr:nvPicPr>
        <xdr:cNvPr id="3" name="Slika 2" descr="Silueta osobe u različitim vježbačkim položajima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a&#263;enje%20tjelesne%20mas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ćenje tjelesne mas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PraćenjeTjelesneMase" displayName="PraćenjeTjelesneMase" ref="B19:D25">
  <autoFilter ref="B19:D25" xr:uid="{00000000-0009-0000-0100-00001D000000}"/>
  <tableColumns count="3">
    <tableColumn id="1" xr3:uid="{00000000-0010-0000-0000-000001000000}" name="Datum" totalsRowLabel="Zbroj" dataDxfId="51">
      <calculatedColumnFormula>TODAY()+30+ROW()</calculatedColumnFormula>
    </tableColumn>
    <tableColumn id="3" xr3:uid="{00000000-0010-0000-0000-000003000000}" name="Vrijeme" dataDxfId="50"/>
    <tableColumn id="2" xr3:uid="{00000000-0010-0000-0000-000002000000}" name="Težina" totalsRowFunction="sum" dataDxfId="49" totalsRowDxfId="48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vrijeme i težin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PraćenjeStruka" displayName="PraćenjeStruka" ref="B4:D8" totalsRowShown="0">
  <autoFilter ref="B4:D8" xr:uid="{00000000-0009-0000-0100-000021000000}"/>
  <tableColumns count="3">
    <tableColumn id="1" xr3:uid="{00000000-0010-0000-0100-000001000000}" name="Datum" dataDxfId="46">
      <calculatedColumnFormula>TODAY()+30+ROW()</calculatedColumnFormula>
    </tableColumn>
    <tableColumn id="3" xr3:uid="{00000000-0010-0000-0100-000003000000}" name="Vrijeme" dataDxfId="45"/>
    <tableColumn id="2" xr3:uid="{00000000-0010-0000-0100-000002000000}" name="Veličina" dataDxfId="44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vrijeme i veličinu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PraćenjeBicepsa" displayName="PraćenjeBicepsa" ref="B4:D9" totalsRowShown="0">
  <autoFilter ref="B4:D9" xr:uid="{00000000-0009-0000-0100-000028000000}"/>
  <tableColumns count="3">
    <tableColumn id="1" xr3:uid="{00000000-0010-0000-0200-000001000000}" name="Datum" dataDxfId="42">
      <calculatedColumnFormula>TODAY()+30+ROW()</calculatedColumnFormula>
    </tableColumn>
    <tableColumn id="3" xr3:uid="{00000000-0010-0000-0200-000003000000}" name="Vrijeme" dataDxfId="41"/>
    <tableColumn id="2" xr3:uid="{00000000-0010-0000-0200-000002000000}" name="Veličina" dataDxfId="40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vrijeme i veličin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PraćenjeBokova" displayName="PraćenjeBokova" ref="B4:D7" totalsRowShown="0">
  <autoFilter ref="B4:D7" xr:uid="{00000000-0009-0000-0100-00001A000000}"/>
  <tableColumns count="3">
    <tableColumn id="1" xr3:uid="{00000000-0010-0000-0300-000001000000}" name="Datum" dataDxfId="38">
      <calculatedColumnFormula>TODAY()+30+ROW()</calculatedColumnFormula>
    </tableColumn>
    <tableColumn id="3" xr3:uid="{00000000-0010-0000-0300-000003000000}" name="Vrijeme" dataDxfId="37"/>
    <tableColumn id="2" xr3:uid="{00000000-0010-0000-0300-000002000000}" name="Veličina" dataDxfId="36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vrijeme i veličinu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PraćenjeBedara" displayName="PraćenjeBedara" ref="B4:D11" totalsRowShown="0">
  <autoFilter ref="B4:D11" xr:uid="{00000000-0009-0000-0100-000016000000}"/>
  <tableColumns count="3">
    <tableColumn id="1" xr3:uid="{00000000-0010-0000-0400-000001000000}" name="Datum" dataDxfId="34">
      <calculatedColumnFormula>TODAY()+30+ROW()</calculatedColumnFormula>
    </tableColumn>
    <tableColumn id="3" xr3:uid="{00000000-0010-0000-0400-000003000000}" name="Vrijeme" dataDxfId="33"/>
    <tableColumn id="2" xr3:uid="{00000000-0010-0000-0400-000002000000}" name="Veličina" dataDxfId="32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vrijeme i veličinu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ZapisnikAktivnosti" displayName="ZapisnikAktivnosti" ref="B10:H15" dataDxfId="31">
  <autoFilter ref="B10:H15" xr:uid="{00000000-0009-0000-0100-000007000000}"/>
  <tableColumns count="7">
    <tableColumn id="1" xr3:uid="{00000000-0010-0000-0500-000001000000}" name="DATUM" totalsRowLabel="ZBROJ" dataDxfId="30" totalsRowDxfId="29"/>
    <tableColumn id="2" xr3:uid="{00000000-0010-0000-0500-000002000000}" name="AKTIVNOST" dataDxfId="28"/>
    <tableColumn id="9" xr3:uid="{00000000-0010-0000-0500-000009000000}" name="VRIJEME POČETKA" dataDxfId="27" totalsRowDxfId="26"/>
    <tableColumn id="10" xr3:uid="{00000000-0010-0000-0500-00000A000000}" name="TRAJANJE" dataDxfId="25" totalsRowDxfId="24"/>
    <tableColumn id="3" xr3:uid="{00000000-0010-0000-0500-000003000000}" name="UDALJENOST" totalsRowFunction="sum" dataDxfId="23"/>
    <tableColumn id="5" xr3:uid="{00000000-0010-0000-0500-000005000000}" name="KALORIJE" totalsRowFunction="sum" dataDxfId="22" totalsRowDxfId="21"/>
    <tableColumn id="7" xr3:uid="{00000000-0010-0000-0500-000007000000}" name="NAPOMENA" totalsRowFunction="count" dataDxfId="20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nesite datum, vrijeme početka, trajanje, udaljenost, kalorije i bilješke te u ovoj tablici odaberite aktivnosti_x000d__x000a_Slika: silueta osobe u različitim vježbačkim položajim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ZapisnikUnosaHrane" displayName="ZapisnikUnosaHrane" ref="B7:L18">
  <autoFilter ref="B7:L18" xr:uid="{00000000-0009-0000-0100-000008000000}"/>
  <tableColumns count="11">
    <tableColumn id="4" xr3:uid="{00000000-0010-0000-0600-000004000000}" name="DATUM" totalsRowLabel="Ukupni zbrojevi" dataDxfId="3"/>
    <tableColumn id="1" xr3:uid="{00000000-0010-0000-0600-000001000000}" name="OBROK" dataDxfId="2"/>
    <tableColumn id="2" xr3:uid="{00000000-0010-0000-0600-000002000000}" name="HRANA" dataDxfId="0"/>
    <tableColumn id="3" xr3:uid="{00000000-0010-0000-0600-000003000000}" name="KALORIJE" totalsRowFunction="sum" dataDxfId="1" totalsRowDxfId="18"/>
    <tableColumn id="5" xr3:uid="{00000000-0010-0000-0600-000005000000}" name="MASTI" totalsRowFunction="sum" dataDxfId="17" totalsRowDxfId="16"/>
    <tableColumn id="6" xr3:uid="{00000000-0010-0000-0600-000006000000}" name="KOLESTEROL" totalsRowFunction="sum" dataDxfId="15" totalsRowDxfId="14"/>
    <tableColumn id="7" xr3:uid="{00000000-0010-0000-0600-000007000000}" name="NATRIJ" totalsRowFunction="sum" dataDxfId="13" totalsRowDxfId="12"/>
    <tableColumn id="8" xr3:uid="{00000000-0010-0000-0600-000008000000}" name="UGLJIKOHIDRATI" totalsRowFunction="sum" dataDxfId="11" totalsRowDxfId="10"/>
    <tableColumn id="9" xr3:uid="{00000000-0010-0000-0600-000009000000}" name="BJELANČEVINE" totalsRowFunction="sum" dataDxfId="9" totalsRowDxfId="8"/>
    <tableColumn id="12" xr3:uid="{00000000-0010-0000-0600-00000C000000}" name="ŠEĆER" totalsRowFunction="sum" dataDxfId="7" totalsRowDxfId="6"/>
    <tableColumn id="13" xr3:uid="{00000000-0010-0000-0600-00000D000000}" name="VLAKNA" totalsRowFunction="sum" dataDxfId="5" totalsRowDxfId="4"/>
  </tableColumns>
  <tableStyleInfo name="Plan tjelovježbe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vrstu obroka i namirnice u nastavku. Prilagodite zaglavlja tablice za da biste pratili specifične prehrambene potrebe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5" style="6" customWidth="1"/>
    <col min="3" max="3" width="15.5703125" style="6" customWidth="1"/>
    <col min="4" max="4" width="10.7109375" style="6" customWidth="1"/>
    <col min="5" max="5" width="29.7109375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8" t="s">
        <v>0</v>
      </c>
      <c r="C1" s="48"/>
      <c r="D1" s="48"/>
      <c r="E1" s="48"/>
      <c r="F1" s="46" t="s">
        <v>21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19" ht="21" customHeight="1" x14ac:dyDescent="0.25">
      <c r="B2" s="48"/>
      <c r="C2" s="48"/>
      <c r="D2" s="48"/>
      <c r="E2" s="48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30.75" customHeight="1" x14ac:dyDescent="0.25">
      <c r="B3" s="49" t="s">
        <v>1</v>
      </c>
      <c r="C3" s="49"/>
      <c r="D3" s="49"/>
      <c r="E3" s="37" t="str">
        <f>"VELIČINA TIJELA "&amp;IF(MjernaJedinica="Imperijalne","(u inčima)","(cm)")</f>
        <v>VELIČINA TIJELA (u inčima)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2:19" ht="22.5" customHeight="1" x14ac:dyDescent="0.25">
      <c r="B4" s="17" t="s">
        <v>2</v>
      </c>
      <c r="C4" s="14" t="s">
        <v>71</v>
      </c>
      <c r="D4" s="11"/>
      <c r="E4" s="46" t="s">
        <v>19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19" ht="21.75" customHeight="1" x14ac:dyDescent="0.25">
      <c r="B5" s="17" t="s">
        <v>3</v>
      </c>
      <c r="C5" s="14">
        <v>35</v>
      </c>
      <c r="D5" s="11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2:19" ht="21.75" customHeight="1" x14ac:dyDescent="0.25">
      <c r="B6" s="17" t="s">
        <v>4</v>
      </c>
      <c r="C6" s="14">
        <v>64</v>
      </c>
      <c r="D6" s="11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2:19" ht="21.75" customHeight="1" x14ac:dyDescent="0.25">
      <c r="B7" s="17" t="s">
        <v>5</v>
      </c>
      <c r="C7" s="15" t="s">
        <v>15</v>
      </c>
      <c r="D7" s="1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2:19" ht="21.75" customHeight="1" x14ac:dyDescent="0.25">
      <c r="B8" s="17" t="s">
        <v>6</v>
      </c>
      <c r="C8" s="16">
        <f>IF(SveDovršeno,ITM,"")</f>
        <v>26.602783203125</v>
      </c>
      <c r="D8" s="1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2:19" ht="25.5" customHeight="1" x14ac:dyDescent="0.25">
      <c r="B9" s="50" t="str">
        <f>IF(SveDovršeno,"","Unesite visinu i trenutnu tjelesnu masu da biste izračunali indeks tjelesne mase")</f>
        <v/>
      </c>
      <c r="C9" s="50"/>
      <c r="D9" s="50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 ht="30.75" customHeight="1" x14ac:dyDescent="0.25">
      <c r="B10" s="49" t="s">
        <v>7</v>
      </c>
      <c r="C10" s="49"/>
      <c r="D10" s="49"/>
      <c r="E10" s="37" t="str">
        <f>"TEŽINA " &amp;IF(MjernaJedinica="Imperijalne","(u funtama)","(kg)")</f>
        <v>TEŽINA (u funtama)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2:19" ht="21.75" customHeight="1" x14ac:dyDescent="0.25">
      <c r="B11" s="18" t="s">
        <v>8</v>
      </c>
      <c r="C11" s="9" t="s">
        <v>16</v>
      </c>
      <c r="D11" s="9" t="s">
        <v>18</v>
      </c>
      <c r="E11" s="46" t="s">
        <v>20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2:19" ht="21.2" customHeight="1" x14ac:dyDescent="0.25">
      <c r="B17" s="50"/>
      <c r="C17" s="50"/>
      <c r="D17" s="50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2:19" ht="18" customHeight="1" x14ac:dyDescent="0.3">
      <c r="B18" s="47" t="str">
        <f>UPPER(CONCATENATE(OznakaTežine, " Tablica za praćenje"))</f>
        <v>TEŽINA TABLICA ZA PRAĆENJE</v>
      </c>
      <c r="C18" s="47"/>
      <c r="D18" s="47"/>
    </row>
    <row r="19" spans="2:19" ht="18" customHeight="1" x14ac:dyDescent="0.25">
      <c r="B19" s="6" t="s">
        <v>14</v>
      </c>
      <c r="C19" s="6" t="s">
        <v>17</v>
      </c>
      <c r="D19" s="6" t="s">
        <v>9</v>
      </c>
    </row>
    <row r="20" spans="2:19" ht="18" customHeight="1" x14ac:dyDescent="0.25">
      <c r="B20" s="7">
        <f t="shared" ref="B20:B25" ca="1" si="0">TODAY()+30+ROW()</f>
        <v>43657</v>
      </c>
      <c r="C20" s="38">
        <v>0.33333333333333331</v>
      </c>
      <c r="D20" s="8">
        <v>155</v>
      </c>
    </row>
    <row r="21" spans="2:19" ht="18" customHeight="1" x14ac:dyDescent="0.25">
      <c r="B21" s="7">
        <f t="shared" ca="1" si="0"/>
        <v>43658</v>
      </c>
      <c r="C21" s="38">
        <v>0.58333333333333337</v>
      </c>
      <c r="D21" s="8">
        <v>154.5</v>
      </c>
    </row>
    <row r="22" spans="2:19" ht="18" customHeight="1" x14ac:dyDescent="0.25">
      <c r="B22" s="7">
        <f t="shared" ca="1" si="0"/>
        <v>43659</v>
      </c>
      <c r="C22" s="38">
        <v>0.34375</v>
      </c>
      <c r="D22" s="8">
        <v>154.19999999999999</v>
      </c>
    </row>
    <row r="23" spans="2:19" ht="18" customHeight="1" x14ac:dyDescent="0.25">
      <c r="B23" s="7">
        <f t="shared" ca="1" si="0"/>
        <v>43660</v>
      </c>
      <c r="C23" s="38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43661</v>
      </c>
      <c r="C24" s="38">
        <v>0.33333333333333331</v>
      </c>
      <c r="D24" s="8">
        <v>154.5</v>
      </c>
    </row>
    <row r="25" spans="2:19" ht="18" customHeight="1" x14ac:dyDescent="0.25">
      <c r="B25" s="7">
        <f t="shared" ca="1" si="0"/>
        <v>43662</v>
      </c>
      <c r="C25" s="38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53" priority="6">
      <formula>$D20=CiljnaTežina</formula>
    </cfRule>
  </conditionalFormatting>
  <conditionalFormatting sqref="C8">
    <cfRule type="expression" dxfId="52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"Težina"</formula1>
    </dataValidation>
    <dataValidation type="list" errorStyle="warning" allowBlank="1" showInputMessage="1" showErrorMessage="1" error="Na popisu odaberite vrstu jedinice. Odaberite ODUSTANI, pritisnite ALT + STRELICA DOLJE da bi se prikazale mogućnosti, a potom STRELICA DOLJE i ENTER da biste odabrali neku od njih." prompt="U ovoj ćeliji odaberite vrstu jedinica. Pritisnite ALT + STRELICA DOLJE da bi se prikazale mogućnosti, a potom STRELICA DOLJE i ENTER da biste odabrali neku od njih." sqref="C7" xr:uid="{00000000-0002-0000-0000-000001000000}">
      <formula1>"Imperijalne,Metričke"</formula1>
    </dataValidation>
    <dataValidation type="list" errorStyle="warning" allowBlank="1" showInputMessage="1" showErrorMessage="1" error="Na popisu odaberite spol. Odaberite ODUSTANI, pritisnite ALT + STRELICA DOLJE da bi se prikazale mogućnosti, a potom STRELICA DOLJE i ENTER da biste odabrali neku od mogućnosti" prompt="U ovoj ćeliji odaberite spol. Pritisnite ALT + STRELICA DOLJE da bi se prikazale mogućnosti, a potom STRELICA DOLJE i ENTER da biste odabrali neku od njih." sqref="C4" xr:uid="{00000000-0002-0000-0000-000002000000}">
      <formula1>"Muški,Ženski"</formula1>
    </dataValidation>
    <dataValidation allowBlank="1" showInputMessage="1" showErrorMessage="1" prompt="U ovoj radnoj knjizi stvorite plan svoje fizičke spreme. Pojedinosti unesite u tablicu Praćenje tjelesne mase, koja počinje u ćeliji B19 na ovom radnom listu. Grafikoni se nalaze u ćelijama E4 i E11" sqref="A1" xr:uid="{00000000-0002-0000-0000-000003000000}"/>
    <dataValidation allowBlank="1" showInputMessage="1" showErrorMessage="1" prompt="U ovoj se ćeliji nalazi naslov ovog radnog lista, a u ćeliji zdesna slika. Unesite osobne detalje u ćelije od C4 do C8 i početne mjere u ćelije od C12 do D16" sqref="B1:E2" xr:uid="{00000000-0002-0000-0000-000004000000}"/>
    <dataValidation allowBlank="1" showInputMessage="1" showErrorMessage="1" prompt="U ćelije ispod ove unesite osobne detalje. Veličina tijela automatski se izračunava u ćeliji zdesna" sqref="B3:D3" xr:uid="{00000000-0002-0000-0000-000005000000}"/>
    <dataValidation allowBlank="1" showInputMessage="1" showErrorMessage="1" prompt="U ćeliji zdesna odaberite spol" sqref="B4" xr:uid="{00000000-0002-0000-0000-000006000000}"/>
    <dataValidation allowBlank="1" showInputMessage="1" showErrorMessage="1" prompt="U ćeliju zdesna unesite dob" sqref="B5" xr:uid="{00000000-0002-0000-0000-000007000000}"/>
    <dataValidation allowBlank="1" showInputMessage="1" showErrorMessage="1" prompt="U ovu ćeliju unesite dob" sqref="C5" xr:uid="{00000000-0002-0000-0000-000008000000}"/>
    <dataValidation allowBlank="1" showInputMessage="1" showErrorMessage="1" prompt="U ćeliju zdesna unesite visinu" sqref="B6" xr:uid="{00000000-0002-0000-0000-000009000000}"/>
    <dataValidation allowBlank="1" showInputMessage="1" showErrorMessage="1" prompt="U ovu ćeliju unesite visinu" sqref="C6" xr:uid="{00000000-0002-0000-0000-00000A000000}"/>
    <dataValidation allowBlank="1" showInputMessage="1" showErrorMessage="1" prompt="U ćeliji zdesna odaberite vrstu jedinica" sqref="B7" xr:uid="{00000000-0002-0000-0000-00000B000000}"/>
    <dataValidation allowBlank="1" showInputMessage="1" showErrorMessage="1" prompt="Indeks tjelesne mase automatski se izračunava u ćeliji zdesna" sqref="B8" xr:uid="{00000000-0002-0000-0000-00000C000000}"/>
    <dataValidation allowBlank="1" showInputMessage="1" showErrorMessage="1" prompt="Indeks tjelesne mase automatski se izračunava u ovoj ćeliji" sqref="C8" xr:uid="{00000000-0002-0000-0000-00000D000000}"/>
    <dataValidation allowBlank="1" showInputMessage="1" showErrorMessage="1" prompt="U ćelije ispod ove unesite početne mjere" sqref="B10:D10" xr:uid="{00000000-0002-0000-0000-00000E000000}"/>
    <dataValidation allowBlank="1" showInputMessage="1" showErrorMessage="1" prompt="U ovom stupcu ispod ovog zaglavlja prilagodite vrstu, osim za Težinu. Ona služi za određivanje drugih podataka u ovom planu tjelovježbe, kao što je indeks tjelesne mase, te se ne smije mijenjati" sqref="B11" xr:uid="{00000000-0002-0000-0000-00000F000000}"/>
    <dataValidation allowBlank="1" showInputMessage="1" showErrorMessage="1" prompt="U ovaj stupac ispod ovog zaglavlja unesite aktualne podatke za vrstu koju ste unijeli" sqref="C11" xr:uid="{00000000-0002-0000-0000-000010000000}"/>
    <dataValidation allowBlank="1" showInputMessage="1" showErrorMessage="1" prompt="U ovaj stupac ispod ovog zaglavlja unesite podatke o ciljevima za vrstu koju ste unijeli" sqref="D11" xr:uid="{00000000-0002-0000-0000-000011000000}"/>
    <dataValidation allowBlank="1" showInputMessage="1" showErrorMessage="1" prompt="Unesite pojedinosti u tablicu u nastavku" sqref="B18:D18" xr:uid="{00000000-0002-0000-0000-000012000000}"/>
    <dataValidation allowBlank="1" showInputMessage="1" showErrorMessage="1" prompt="U ovaj stupac ispod ovog zaglavlja unesite datum. Određene stavke potražite pomoću filtara zaglavlja" sqref="B19" xr:uid="{00000000-0002-0000-0000-000013000000}"/>
    <dataValidation allowBlank="1" showInputMessage="1" showErrorMessage="1" prompt="U ovaj stupac ispod ovog zaglavlja unesite vrijeme" sqref="C19" xr:uid="{00000000-0002-0000-0000-000014000000}"/>
    <dataValidation allowBlank="1" showInputMessage="1" showErrorMessage="1" prompt="U ovaj stupac ispod ovog zaglavlja unesite težinu" sqref="D19" xr:uid="{00000000-0002-0000-0000-000015000000}"/>
    <dataValidation allowBlank="1" showInputMessage="1" showErrorMessage="1" prompt="U ovoj se ćeliji automatski ažurira jedinica težine. Površinski grafikon za praćenje napretka vezanog uz težinu nalazi se u ćeliji ispod ove" sqref="E10" xr:uid="{00000000-0002-0000-0000-000016000000}"/>
    <dataValidation allowBlank="1" showInputMessage="1" showErrorMessage="1" prompt="U ovoj se ćeliji automatski ažurira jedinica veličine tijela. Linijski grafikon za praćenje napretka vezanog uz svaku od početnih mjera, uključujući bokove, struk, bedra i bicepse, nalazi se u ćeliji ispod nje." sqref="E3" xr:uid="{00000000-0002-0000-0000-000017000000}"/>
  </dataValidations>
  <printOptions horizontalCentered="1"/>
  <pageMargins left="0.25" right="0.25" top="0.75" bottom="0.75" header="0.3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5" style="6" customWidth="1"/>
    <col min="3" max="3" width="15.5703125" style="6" customWidth="1"/>
    <col min="4" max="4" width="10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UPPER(CONCATENATE('Težina tablica za praćenje'!OznakaCilja1," Tablica za praćenje"))</f>
        <v>STRUK TABLICA ZA PRAĆENJE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43642</v>
      </c>
      <c r="C5" s="38">
        <v>0.33333333333333331</v>
      </c>
      <c r="D5" s="8">
        <v>36</v>
      </c>
    </row>
    <row r="6" spans="2:20" ht="18" customHeight="1" x14ac:dyDescent="0.25">
      <c r="B6" s="7">
        <f ca="1">TODAY()+30+ROW()</f>
        <v>43643</v>
      </c>
      <c r="C6" s="38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43644</v>
      </c>
      <c r="C7" s="38">
        <v>0.34375</v>
      </c>
      <c r="D7" s="8">
        <v>38</v>
      </c>
    </row>
    <row r="8" spans="2:20" ht="18" customHeight="1" x14ac:dyDescent="0.25">
      <c r="B8" s="7">
        <f ca="1">TODAY()+30+ROW()</f>
        <v>43645</v>
      </c>
      <c r="C8" s="38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47" priority="5">
      <formula>$D5=Cilj1</formula>
    </cfRule>
  </conditionalFormatting>
  <dataValidations count="6">
    <dataValidation allowBlank="1" showInputMessage="1" showErrorMessage="1" prompt="Na ovom radnom listu stvorite evidenciju širine struka. Pojedinosti unesite u tablicu Praćenje struka" sqref="A1" xr:uid="{00000000-0002-0000-0100-000000000000}"/>
    <dataValidation allowBlank="1" showInputMessage="1" showErrorMessage="1" prompt="U ovoj se ćeliji nalazi naslov ovog radnog lista, a u ćeliji zdesna slika" sqref="B1:F2" xr:uid="{00000000-0002-0000-0100-000001000000}"/>
    <dataValidation allowBlank="1" showInputMessage="1" showErrorMessage="1" prompt="Unesite pojedinosti u tablicu u nastavku" sqref="B3:D3" xr:uid="{00000000-0002-0000-0100-000002000000}"/>
    <dataValidation allowBlank="1" showInputMessage="1" showErrorMessage="1" prompt="U ovaj stupac ispod ovog zaglavlja unesite datum. Određene stavke potražite pomoću filtara zaglavlja" sqref="B4" xr:uid="{00000000-0002-0000-0100-000003000000}"/>
    <dataValidation allowBlank="1" showInputMessage="1" showErrorMessage="1" prompt="U ovaj stupac ispod ovog zaglavlja unesite vrijeme" sqref="C4" xr:uid="{00000000-0002-0000-0100-000004000000}"/>
    <dataValidation allowBlank="1" showInputMessage="1" showErrorMessage="1" prompt="U ovaj stupac ispod ovog zaglavlja unesite veličinu" sqref="D4" xr:uid="{00000000-0002-0000-01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5" style="6" customWidth="1"/>
    <col min="3" max="3" width="15.5703125" style="6" customWidth="1"/>
    <col min="4" max="4" width="10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UPPER(CONCATENATE('Težina tablica za praćenje'!OznakaCilja2," Tablica za praćenje"))</f>
        <v>BICEPS TABLICA ZA PRAĆENJE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43642</v>
      </c>
      <c r="C5" s="38">
        <v>0.33333333333333331</v>
      </c>
      <c r="D5" s="8">
        <v>13.5</v>
      </c>
    </row>
    <row r="6" spans="2:20" ht="18" customHeight="1" x14ac:dyDescent="0.25">
      <c r="B6" s="7">
        <f ca="1">TODAY()+30+ROW()</f>
        <v>43643</v>
      </c>
      <c r="C6" s="38">
        <v>0.58333333333333337</v>
      </c>
      <c r="D6" s="8">
        <v>13.5</v>
      </c>
    </row>
    <row r="7" spans="2:20" ht="18" customHeight="1" x14ac:dyDescent="0.25">
      <c r="B7" s="7">
        <f ca="1">TODAY()+30+ROW()</f>
        <v>43644</v>
      </c>
      <c r="C7" s="38">
        <v>0.34375</v>
      </c>
      <c r="D7" s="8">
        <v>13.6</v>
      </c>
    </row>
    <row r="8" spans="2:20" ht="18" customHeight="1" x14ac:dyDescent="0.25">
      <c r="B8" s="7">
        <f ca="1">TODAY()+30+ROW()</f>
        <v>43645</v>
      </c>
      <c r="C8" s="38">
        <v>0.58333333333333337</v>
      </c>
      <c r="D8" s="8">
        <v>13.8</v>
      </c>
    </row>
    <row r="9" spans="2:20" ht="18" customHeight="1" x14ac:dyDescent="0.25">
      <c r="B9" s="32">
        <f ca="1">TODAY()+30+ROW()</f>
        <v>43646</v>
      </c>
      <c r="C9" s="39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43" priority="4">
      <formula>$D5=Cilj2</formula>
    </cfRule>
  </conditionalFormatting>
  <dataValidations count="6">
    <dataValidation allowBlank="1" showInputMessage="1" showErrorMessage="1" prompt="Na ovom radnom listu stvorite evidenciju širine bicepsa. Pojedinosti unesite u tablicu Praćenje bicepsa" sqref="A1" xr:uid="{00000000-0002-0000-0200-000000000000}"/>
    <dataValidation allowBlank="1" showInputMessage="1" showErrorMessage="1" prompt="U ovoj se ćeliji nalazi naslov ovog radnog lista, a u ćeliji zdesna slika" sqref="B1:F2" xr:uid="{00000000-0002-0000-0200-000001000000}"/>
    <dataValidation allowBlank="1" showInputMessage="1" showErrorMessage="1" prompt="Unesite pojedinosti u tablicu u nastavku" sqref="B3:D3" xr:uid="{00000000-0002-0000-0200-000002000000}"/>
    <dataValidation allowBlank="1" showInputMessage="1" showErrorMessage="1" prompt="U ovaj stupac ispod ovog zaglavlja unesite datum. Određene stavke potražite pomoću filtara zaglavlja" sqref="B4" xr:uid="{00000000-0002-0000-0200-000003000000}"/>
    <dataValidation allowBlank="1" showInputMessage="1" showErrorMessage="1" prompt="U ovaj stupac ispod ovog zaglavlja unesite vrijeme" sqref="C4" xr:uid="{00000000-0002-0000-0200-000004000000}"/>
    <dataValidation allowBlank="1" showInputMessage="1" showErrorMessage="1" prompt="U ovaj stupac ispod ovog zaglavlja unesite veličinu" sqref="D4" xr:uid="{00000000-0002-0000-02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5" style="6" customWidth="1"/>
    <col min="3" max="3" width="15.5703125" style="6" customWidth="1"/>
    <col min="4" max="4" width="10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UPPER(CONCATENATE('Težina tablica za praćenje'!OznakaCilja3," Tablica za praćenje"))</f>
        <v>BOKOVI TABLICA ZA PRAĆENJE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ca="1">TODAY()+30+ROW()</f>
        <v>43642</v>
      </c>
      <c r="C5" s="38">
        <v>0.33333333333333331</v>
      </c>
      <c r="D5" s="8">
        <v>45</v>
      </c>
    </row>
    <row r="6" spans="2:20" ht="18" customHeight="1" x14ac:dyDescent="0.25">
      <c r="B6" s="7">
        <f ca="1">TODAY()+30+ROW()</f>
        <v>43643</v>
      </c>
      <c r="C6" s="38">
        <v>0.58333333333333337</v>
      </c>
      <c r="D6" s="8">
        <v>44.8</v>
      </c>
    </row>
    <row r="7" spans="2:20" ht="18" customHeight="1" x14ac:dyDescent="0.25">
      <c r="B7" s="7">
        <f ca="1">TODAY()+30+ROW()</f>
        <v>43644</v>
      </c>
      <c r="C7" s="38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39" priority="3">
      <formula>$D5=Cilj3</formula>
    </cfRule>
  </conditionalFormatting>
  <dataValidations count="6">
    <dataValidation allowBlank="1" showInputMessage="1" showErrorMessage="1" prompt="Na ovom radnom listu stvorite evidenciju širine bokova. Pojedinosti unesite u tablicu Praćenje bokova" sqref="A1" xr:uid="{00000000-0002-0000-0300-000000000000}"/>
    <dataValidation allowBlank="1" showInputMessage="1" showErrorMessage="1" prompt="U ovoj se ćeliji nalazi naslov ovog radnog lista, a u ćeliji zdesna slika" sqref="B1:F2" xr:uid="{00000000-0002-0000-0300-000001000000}"/>
    <dataValidation allowBlank="1" showInputMessage="1" showErrorMessage="1" prompt="Unesite pojedinosti u tablicu u nastavku" sqref="B3:D3" xr:uid="{00000000-0002-0000-0300-000002000000}"/>
    <dataValidation allowBlank="1" showInputMessage="1" showErrorMessage="1" prompt="U ovaj stupac ispod ovog zaglavlja unesite datum. Određene stavke potražite pomoću filtara zaglavlja" sqref="B4" xr:uid="{00000000-0002-0000-0300-000003000000}"/>
    <dataValidation allowBlank="1" showInputMessage="1" showErrorMessage="1" prompt="U ovaj stupac ispod ovog zaglavlja unesite vrijeme" sqref="C4" xr:uid="{00000000-0002-0000-0300-000004000000}"/>
    <dataValidation allowBlank="1" showInputMessage="1" showErrorMessage="1" prompt="U ovaj stupac ispod ovog zaglavlja unesite veličinu" sqref="D4" xr:uid="{00000000-0002-0000-03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2" width="15" style="6" customWidth="1"/>
    <col min="3" max="3" width="15.5703125" style="6" customWidth="1"/>
    <col min="4" max="4" width="10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8" t="s">
        <v>0</v>
      </c>
      <c r="C1" s="48"/>
      <c r="D1" s="48"/>
      <c r="E1" s="48"/>
      <c r="F1" s="48"/>
      <c r="G1" s="46" t="s">
        <v>21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1" customHeight="1" x14ac:dyDescent="0.25">
      <c r="B2" s="48"/>
      <c r="C2" s="48"/>
      <c r="D2" s="48"/>
      <c r="E2" s="48"/>
      <c r="F2" s="48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18" customHeight="1" x14ac:dyDescent="0.3">
      <c r="B3" s="47" t="str">
        <f>UPPER(CONCATENATE('Težina tablica za praćenje'!OznakaCilja4," Tablica za praćenje"))</f>
        <v>BEDRO TABLICA ZA PRAĆENJE</v>
      </c>
      <c r="C3" s="47"/>
      <c r="D3" s="47"/>
    </row>
    <row r="4" spans="2:20" ht="18" customHeight="1" x14ac:dyDescent="0.25">
      <c r="B4" s="6" t="s">
        <v>14</v>
      </c>
      <c r="C4" s="6" t="s">
        <v>17</v>
      </c>
      <c r="D4" s="6" t="s">
        <v>22</v>
      </c>
    </row>
    <row r="5" spans="2:20" ht="18" customHeight="1" x14ac:dyDescent="0.25">
      <c r="B5" s="7">
        <f t="shared" ref="B5:B11" ca="1" si="0">TODAY()+30+ROW()</f>
        <v>43642</v>
      </c>
      <c r="C5" s="38">
        <v>0.33333333333333331</v>
      </c>
      <c r="D5" s="8">
        <v>22</v>
      </c>
    </row>
    <row r="6" spans="2:20" ht="18" customHeight="1" x14ac:dyDescent="0.25">
      <c r="B6" s="7">
        <f t="shared" ca="1" si="0"/>
        <v>43643</v>
      </c>
      <c r="C6" s="38">
        <v>0.58333333333333337</v>
      </c>
      <c r="D6" s="8">
        <v>21</v>
      </c>
    </row>
    <row r="7" spans="2:20" ht="18" customHeight="1" x14ac:dyDescent="0.25">
      <c r="B7" s="7">
        <f t="shared" ca="1" si="0"/>
        <v>43644</v>
      </c>
      <c r="C7" s="38">
        <v>0.34375</v>
      </c>
      <c r="D7" s="8">
        <v>20.5</v>
      </c>
    </row>
    <row r="8" spans="2:20" ht="18" customHeight="1" x14ac:dyDescent="0.25">
      <c r="B8" s="7">
        <f t="shared" ca="1" si="0"/>
        <v>43645</v>
      </c>
      <c r="C8" s="38">
        <v>0.58333333333333337</v>
      </c>
      <c r="D8" s="8">
        <v>21</v>
      </c>
    </row>
    <row r="9" spans="2:20" ht="18" customHeight="1" x14ac:dyDescent="0.25">
      <c r="B9" s="7">
        <f t="shared" ca="1" si="0"/>
        <v>43646</v>
      </c>
      <c r="C9" s="38">
        <v>0.33333333333333331</v>
      </c>
      <c r="D9" s="8">
        <v>22</v>
      </c>
    </row>
    <row r="10" spans="2:20" ht="18" customHeight="1" x14ac:dyDescent="0.25">
      <c r="B10" s="7">
        <f t="shared" ca="1" si="0"/>
        <v>43647</v>
      </c>
      <c r="C10" s="38">
        <v>0.35416666666666669</v>
      </c>
      <c r="D10" s="8">
        <v>21</v>
      </c>
    </row>
    <row r="11" spans="2:20" ht="18" customHeight="1" x14ac:dyDescent="0.25">
      <c r="B11" s="7">
        <f t="shared" ca="1" si="0"/>
        <v>43648</v>
      </c>
      <c r="C11" s="38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35" priority="2">
      <formula>$D5=Cilj4</formula>
    </cfRule>
  </conditionalFormatting>
  <dataValidations count="6">
    <dataValidation allowBlank="1" showInputMessage="1" showErrorMessage="1" prompt="Na ovom radnom listu stvorite evidenciju opsega bedara. Pojedinosti unesite u tablicu Praćenje bedara" sqref="A1" xr:uid="{00000000-0002-0000-0400-000000000000}"/>
    <dataValidation allowBlank="1" showInputMessage="1" showErrorMessage="1" prompt="U ovoj se ćeliji nalazi naslov ovog radnog lista, a u ćeliji zdesna slika" sqref="B1:F2" xr:uid="{00000000-0002-0000-0400-000001000000}"/>
    <dataValidation allowBlank="1" showInputMessage="1" showErrorMessage="1" prompt="Unesite pojedinosti u tablicu u nastavku" sqref="B3:D3" xr:uid="{00000000-0002-0000-0400-000002000000}"/>
    <dataValidation allowBlank="1" showInputMessage="1" showErrorMessage="1" prompt="U ovaj stupac ispod ovog zaglavlja unesite datum. Određene stavke potražite pomoću filtara zaglavlja" sqref="B4" xr:uid="{00000000-0002-0000-0400-000003000000}"/>
    <dataValidation allowBlank="1" showInputMessage="1" showErrorMessage="1" prompt="U ovaj stupac ispod ovog zaglavlja unesite vrijeme" sqref="C4" xr:uid="{00000000-0002-0000-0400-000004000000}"/>
    <dataValidation allowBlank="1" showInputMessage="1" showErrorMessage="1" prompt="U ovaj stupac ispod ovog zaglavlja unesite veličinu" sqref="D4" xr:uid="{00000000-0002-0000-0400-000005000000}"/>
  </dataValidations>
  <printOptions horizontalCentered="1"/>
  <pageMargins left="0.25" right="0.25" top="0.75" bottom="0.75" header="0.3" footer="0.3"/>
  <pageSetup paperSize="9" scale="53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16.28515625" style="4" customWidth="1"/>
    <col min="3" max="3" width="22.28515625" style="4" customWidth="1"/>
    <col min="4" max="4" width="20.28515625" style="4" customWidth="1"/>
    <col min="5" max="5" width="14.7109375" style="13" customWidth="1"/>
    <col min="6" max="6" width="16.85546875" style="4" customWidth="1"/>
    <col min="7" max="7" width="13.140625" style="4" customWidth="1"/>
    <col min="8" max="8" width="30.85546875" style="55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1" t="s">
        <v>23</v>
      </c>
      <c r="C1" s="51"/>
      <c r="D1" s="51"/>
      <c r="E1" s="46" t="s">
        <v>21</v>
      </c>
      <c r="F1" s="46"/>
      <c r="G1" s="46"/>
      <c r="H1" s="46"/>
      <c r="I1" s="46"/>
    </row>
    <row r="2" spans="1:9" customFormat="1" ht="21" customHeight="1" x14ac:dyDescent="0.25">
      <c r="A2" s="6"/>
      <c r="B2" s="51"/>
      <c r="C2" s="51"/>
      <c r="D2" s="51"/>
      <c r="E2" s="46"/>
      <c r="F2" s="46"/>
      <c r="G2" s="46"/>
      <c r="H2" s="46"/>
      <c r="I2" s="46"/>
    </row>
    <row r="3" spans="1:9" ht="30.75" customHeight="1" x14ac:dyDescent="0.25">
      <c r="A3" s="6"/>
      <c r="B3" s="26" t="s">
        <v>24</v>
      </c>
      <c r="C3" s="30" t="s">
        <v>70</v>
      </c>
      <c r="D3" s="29" t="s">
        <v>32</v>
      </c>
      <c r="F3" s="6"/>
      <c r="G3" s="6"/>
      <c r="H3" s="6"/>
    </row>
    <row r="4" spans="1:9" ht="21.75" customHeight="1" x14ac:dyDescent="0.25">
      <c r="A4" s="6"/>
      <c r="B4" s="12" t="s">
        <v>25</v>
      </c>
      <c r="C4" s="2">
        <f>SUMIF(ZapisnikAktivnosti[AKTIVNOST],Kategorija1,ZapisnikAktivnosti[UDALJENOST])</f>
        <v>11.46</v>
      </c>
      <c r="D4" s="10" t="s">
        <v>33</v>
      </c>
      <c r="F4" s="6"/>
      <c r="G4" s="6"/>
      <c r="H4" s="6"/>
    </row>
    <row r="5" spans="1:9" ht="21.75" customHeight="1" x14ac:dyDescent="0.25">
      <c r="A5" s="6"/>
      <c r="B5" s="12" t="s">
        <v>26</v>
      </c>
      <c r="C5" s="2">
        <f>SUMIF(ZapisnikAktivnosti[AKTIVNOST],Kategorija2,ZapisnikAktivnosti[UDALJENOST])</f>
        <v>0</v>
      </c>
      <c r="D5" s="10" t="s">
        <v>33</v>
      </c>
      <c r="F5" s="6"/>
      <c r="G5" s="6"/>
      <c r="H5" s="6"/>
    </row>
    <row r="6" spans="1:9" ht="21.75" customHeight="1" x14ac:dyDescent="0.25">
      <c r="A6" s="6"/>
      <c r="B6" s="12" t="s">
        <v>27</v>
      </c>
      <c r="C6" s="2">
        <f>SUMIF(ZapisnikAktivnosti[AKTIVNOST],Kategorija3,ZapisnikAktivnosti[UDALJENOST])</f>
        <v>1227</v>
      </c>
      <c r="D6" s="10" t="s">
        <v>34</v>
      </c>
      <c r="F6" s="6"/>
      <c r="G6" s="6"/>
      <c r="H6" s="6"/>
    </row>
    <row r="7" spans="1:9" ht="21.75" customHeight="1" x14ac:dyDescent="0.25">
      <c r="A7" s="6"/>
      <c r="B7" s="12" t="s">
        <v>28</v>
      </c>
      <c r="C7" s="2">
        <f>SUMIF(ZapisnikAktivnosti[AKTIVNOST],Kategorija4,ZapisnikAktivnosti[UDALJENOST])</f>
        <v>1700</v>
      </c>
      <c r="D7" s="10" t="s">
        <v>35</v>
      </c>
      <c r="F7" s="6"/>
      <c r="G7" s="6"/>
      <c r="H7" s="6"/>
    </row>
    <row r="8" spans="1:9" s="6" customFormat="1" ht="21.75" customHeight="1" x14ac:dyDescent="0.25">
      <c r="B8" s="12" t="s">
        <v>29</v>
      </c>
      <c r="C8" s="2">
        <f>SUMIF(ZapisnikAktivnosti[AKTIVNOST],Kategorija5,ZapisnikAktivnosti[UDALJENOST])</f>
        <v>4.53</v>
      </c>
      <c r="D8" s="10" t="s">
        <v>33</v>
      </c>
      <c r="E8" s="13"/>
    </row>
    <row r="9" spans="1:9" ht="18" customHeight="1" x14ac:dyDescent="0.25">
      <c r="A9" s="6"/>
      <c r="B9" s="50"/>
      <c r="C9" s="50"/>
      <c r="D9" s="50"/>
      <c r="F9" s="6"/>
      <c r="G9" s="6"/>
      <c r="H9" s="6"/>
    </row>
    <row r="10" spans="1:9" ht="18" customHeight="1" x14ac:dyDescent="0.25">
      <c r="B10" s="6" t="s">
        <v>30</v>
      </c>
      <c r="C10" s="6" t="s">
        <v>31</v>
      </c>
      <c r="D10" s="6" t="s">
        <v>36</v>
      </c>
      <c r="E10" s="12" t="s">
        <v>37</v>
      </c>
      <c r="F10" s="12" t="s">
        <v>38</v>
      </c>
      <c r="G10" s="6" t="s">
        <v>39</v>
      </c>
      <c r="H10" s="6" t="s">
        <v>40</v>
      </c>
    </row>
    <row r="11" spans="1:9" ht="18" customHeight="1" x14ac:dyDescent="0.25">
      <c r="B11" s="40">
        <f ca="1">TODAY()+30+ROW()</f>
        <v>43648</v>
      </c>
      <c r="C11" s="41" t="s">
        <v>25</v>
      </c>
      <c r="D11" s="42">
        <v>0.54166666666666663</v>
      </c>
      <c r="E11" s="43">
        <v>1.5972222222222276E-2</v>
      </c>
      <c r="F11" s="44">
        <v>3.66</v>
      </c>
      <c r="G11" s="44">
        <v>173</v>
      </c>
      <c r="H11" s="45" t="s">
        <v>41</v>
      </c>
    </row>
    <row r="12" spans="1:9" ht="18" customHeight="1" x14ac:dyDescent="0.25">
      <c r="B12" s="40">
        <f ca="1">TODAY()+30+ROW()</f>
        <v>43649</v>
      </c>
      <c r="C12" s="41" t="s">
        <v>25</v>
      </c>
      <c r="D12" s="42">
        <v>0.6875</v>
      </c>
      <c r="E12" s="43">
        <v>6.25E-2</v>
      </c>
      <c r="F12" s="44">
        <v>7.8</v>
      </c>
      <c r="G12" s="44">
        <v>344</v>
      </c>
      <c r="H12" s="45"/>
    </row>
    <row r="13" spans="1:9" ht="18" customHeight="1" x14ac:dyDescent="0.25">
      <c r="B13" s="40">
        <f ca="1">TODAY()+30+ROW()</f>
        <v>43650</v>
      </c>
      <c r="C13" s="41" t="s">
        <v>28</v>
      </c>
      <c r="D13" s="42">
        <v>0.41666666666666669</v>
      </c>
      <c r="E13" s="43">
        <v>2.0833333333333332E-2</v>
      </c>
      <c r="F13" s="44">
        <v>1700</v>
      </c>
      <c r="G13" s="44">
        <v>237</v>
      </c>
      <c r="H13" s="45"/>
    </row>
    <row r="14" spans="1:9" ht="18" customHeight="1" x14ac:dyDescent="0.25">
      <c r="B14" s="40">
        <f ca="1">TODAY()+30+ROW()</f>
        <v>43651</v>
      </c>
      <c r="C14" s="41" t="s">
        <v>27</v>
      </c>
      <c r="D14" s="42">
        <v>0.5625</v>
      </c>
      <c r="E14" s="43">
        <v>2.4305555555555556E-2</v>
      </c>
      <c r="F14" s="44">
        <v>1227</v>
      </c>
      <c r="G14" s="44">
        <v>150</v>
      </c>
      <c r="H14" s="45"/>
    </row>
    <row r="15" spans="1:9" ht="18" customHeight="1" x14ac:dyDescent="0.25">
      <c r="B15" s="40">
        <f ca="1">TODAY()+30+ROW()</f>
        <v>43652</v>
      </c>
      <c r="C15" s="41" t="s">
        <v>29</v>
      </c>
      <c r="D15" s="42">
        <v>0.59652777777777777</v>
      </c>
      <c r="E15" s="43">
        <v>2.0833333333333332E-2</v>
      </c>
      <c r="F15" s="44">
        <v>4.53</v>
      </c>
      <c r="G15" s="44">
        <v>115</v>
      </c>
      <c r="H15" s="45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Na popisu odaberite vrstu. Odaberite ODUSTANI, pritisnite ALT + STRELICA DOLJE da bi se prikazale mogućnosti, a potom STRELICA DOLJE i ENTER da biste odabrali neku od njih." sqref="D4:D8" xr:uid="{00000000-0002-0000-0500-000000000000}">
      <formula1>"milje,kilometri,koraci, krugovi, jardi, metri, ponavljanja"</formula1>
    </dataValidation>
    <dataValidation type="list" errorStyle="warning" allowBlank="1" showErrorMessage="1" error="Na popisu odaberite aktivnost. Odaberite ODUSTANI, pritisnite ALT + STRELICA DOLJE da bi se prikazale mogućnosti, a potom STRELICA DOLJE i ENTER da biste odabrali neku od njih." sqref="C11:C15" xr:uid="{00000000-0002-0000-0500-000001000000}">
      <formula1>$B$4:$B$8</formula1>
    </dataValidation>
    <dataValidation allowBlank="1" showInputMessage="1" showErrorMessage="1" prompt="Na ovom radnom listu stvorite zapisnik aktivnosti. Pojedinosti unesite u tablicu zapisnika aktivnosti tablice, koja počinje u ćeliji B10. Ukupan zbroj aktivnosti izračunava se automatski u ćelijama od C4 do C8" sqref="A1" xr:uid="{00000000-0002-0000-0500-000002000000}"/>
    <dataValidation allowBlank="1" showInputMessage="1" showErrorMessage="1" prompt="U ovoj se ćeliji nalazi naslov ovog radnog lista, a u ćeliji zdesna slika. Aktivnosti i njihovi zbrojevi nalaze se u ćelijama od B4 do D8" sqref="B1:D2" xr:uid="{00000000-0002-0000-0500-000003000000}"/>
    <dataValidation allowBlank="1" showInputMessage="1" showErrorMessage="1" prompt="U ovom stupcu ispod ovog zaglavlja prilagodite aktivnosti." sqref="B3" xr:uid="{00000000-0002-0000-0500-000004000000}"/>
    <dataValidation allowBlank="1" showInputMessage="1" showErrorMessage="1" prompt="U ovom stupcu ispod ovog zaglavlja automatski se izračunava njihov zbroj" sqref="C3" xr:uid="{00000000-0002-0000-0500-000005000000}"/>
    <dataValidation allowBlank="1" showInputMessage="1" showErrorMessage="1" prompt="U ovom stupcu ispod ovog zaglavlja odaberite jedinicu. Pritisnite ALT + STRELICA DOLJE da bi se prikazale mogućnosti, a potom STRELICA DOLJE i ENTER da biste odabrali neku od njih." sqref="D3" xr:uid="{00000000-0002-0000-0500-000006000000}"/>
    <dataValidation allowBlank="1" showInputMessage="1" showErrorMessage="1" prompt="U ovaj stupac ispod ovog zaglavlja unesite datum. Određene stavke potražite pomoću filtara zaglavlja" sqref="B10" xr:uid="{00000000-0002-0000-0500-000007000000}"/>
    <dataValidation allowBlank="1" showInputMessage="1" showErrorMessage="1" prompt="U ovom stupcu ispod ovog zaglavlja odaberite aktivnost. Pritisnite ALT + STRELICA DOLJE da bi se prikazale mogućnosti, a potom STRELICA DOLJE i ENTER da biste odabrali neku od njih." sqref="C10" xr:uid="{00000000-0002-0000-0500-000008000000}"/>
    <dataValidation allowBlank="1" showInputMessage="1" showErrorMessage="1" prompt="U ovaj stupac ispod ovog zaglavlja unesite vrijeme početka" sqref="D10" xr:uid="{00000000-0002-0000-0500-000009000000}"/>
    <dataValidation allowBlank="1" showInputMessage="1" showErrorMessage="1" prompt="U ovaj stupac ispod ovog zaglavlja unesite trajanje" sqref="E10" xr:uid="{00000000-0002-0000-0500-00000A000000}"/>
    <dataValidation allowBlank="1" showInputMessage="1" showErrorMessage="1" prompt="U ovaj stupac ispod ovog zaglavlja unesite udaljenost" sqref="F10" xr:uid="{00000000-0002-0000-0500-00000B000000}"/>
    <dataValidation allowBlank="1" showInputMessage="1" showErrorMessage="1" prompt="U ovaj stupac ispod ovog zaglavlja unesite kalorije" sqref="G10" xr:uid="{00000000-0002-0000-0500-00000C000000}"/>
    <dataValidation allowBlank="1" showInputMessage="1" showErrorMessage="1" prompt="U ovaj stupac ispod ovog zaglavlja unesite napomene" sqref="H10" xr:uid="{00000000-0002-0000-0500-00000D000000}"/>
  </dataValidations>
  <printOptions horizontalCentered="1"/>
  <pageMargins left="0.25" right="0.25" top="0.75" bottom="0.75" header="0.3" footer="0.3"/>
  <pageSetup paperSize="9" scale="6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26.85546875" customWidth="1"/>
    <col min="3" max="3" width="45.28515625" customWidth="1"/>
    <col min="4" max="4" width="34.5703125" customWidth="1"/>
    <col min="5" max="5" width="14.5703125" customWidth="1"/>
    <col min="6" max="6" width="13.7109375" customWidth="1"/>
    <col min="7" max="7" width="17.7109375" customWidth="1"/>
    <col min="8" max="8" width="13.7109375" customWidth="1"/>
    <col min="9" max="9" width="20.28515625" customWidth="1"/>
    <col min="10" max="10" width="18.7109375" customWidth="1"/>
    <col min="11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42</v>
      </c>
      <c r="B1" s="53" t="s">
        <v>43</v>
      </c>
      <c r="C1" s="53"/>
      <c r="D1" s="54" t="s">
        <v>21</v>
      </c>
      <c r="E1" s="54"/>
      <c r="F1" s="54"/>
      <c r="G1" s="54"/>
      <c r="H1" s="54"/>
      <c r="I1" s="54"/>
      <c r="J1" s="54"/>
      <c r="K1" s="54"/>
      <c r="L1" s="54"/>
    </row>
    <row r="2" spans="1:12" ht="21" customHeight="1" x14ac:dyDescent="0.25">
      <c r="A2" s="6"/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</row>
    <row r="3" spans="1:12" s="35" customFormat="1" ht="18" customHeight="1" x14ac:dyDescent="0.25">
      <c r="B3" s="53"/>
      <c r="C3" s="53"/>
      <c r="E3" s="36" t="str">
        <f>(ZapisnikUnosaHrane[[#Headers],[KALORIJE]])</f>
        <v>KALORIJE</v>
      </c>
      <c r="F3" s="36" t="str">
        <f>(ZapisnikUnosaHrane[[#Headers],[MASTI]])</f>
        <v>MASTI</v>
      </c>
      <c r="G3" s="36" t="str">
        <f>(ZapisnikUnosaHrane[[#Headers],[KOLESTEROL]])</f>
        <v>KOLESTEROL</v>
      </c>
      <c r="H3" s="36" t="str">
        <f>(ZapisnikUnosaHrane[[#Headers],[NATRIJ]])</f>
        <v>NATRIJ</v>
      </c>
      <c r="I3" s="36" t="str">
        <f>(ZapisnikUnosaHrane[[#Headers],[UGLJIKOHIDRATI]])</f>
        <v>UGLJIKOHIDRATI</v>
      </c>
      <c r="J3" s="36" t="str">
        <f>(ZapisnikUnosaHrane[[#Headers],[BJELANČEVINE]])</f>
        <v>BJELANČEVINE</v>
      </c>
      <c r="K3" s="36" t="str">
        <f>(ZapisnikUnosaHrane[[#Headers],[ŠEĆER]])</f>
        <v>ŠEĆER</v>
      </c>
      <c r="L3" s="36" t="str">
        <f>(ZapisnikUnosaHrane[[#Headers],[VLAKNA]])</f>
        <v>VLAKNA</v>
      </c>
    </row>
    <row r="4" spans="1:12" ht="16.5" customHeight="1" x14ac:dyDescent="0.25">
      <c r="A4" s="6"/>
      <c r="B4" s="52" t="s">
        <v>44</v>
      </c>
      <c r="C4" s="52"/>
      <c r="D4" s="28" t="s">
        <v>50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2"/>
      <c r="C5" s="52"/>
      <c r="D5" s="34" t="str">
        <f>IF(E5=SUM(ZapisnikUnosaHrane[KALORIJE]),"Ukupan unos:","Filtrirani unos:")</f>
        <v>Ukupan unos:</v>
      </c>
      <c r="E5" s="24">
        <f>SUBTOTAL(109,ZapisnikUnosaHrane[KALORIJE])</f>
        <v>3090</v>
      </c>
      <c r="F5" s="25">
        <f>SUBTOTAL(109,ZapisnikUnosaHrane[MASTI])</f>
        <v>74.27000000000001</v>
      </c>
      <c r="G5" s="25">
        <f>SUBTOTAL(109,ZapisnikUnosaHrane[KOLESTEROL])</f>
        <v>139.6</v>
      </c>
      <c r="H5" s="25">
        <f>SUBTOTAL(109,ZapisnikUnosaHrane[NATRIJ])</f>
        <v>1400.7</v>
      </c>
      <c r="I5" s="25">
        <f>SUBTOTAL(109,ZapisnikUnosaHrane[UGLJIKOHIDRATI])</f>
        <v>208.56</v>
      </c>
      <c r="J5" s="25">
        <f>SUBTOTAL(109,ZapisnikUnosaHrane[BJELANČEVINE])</f>
        <v>68.81</v>
      </c>
      <c r="K5" s="25">
        <f>SUBTOTAL(109,ZapisnikUnosaHrane[ŠEĆER])</f>
        <v>84.1</v>
      </c>
      <c r="L5" s="25">
        <f>SUBTOTAL(109,ZapisnikUnosaHrane[VLAKNA])</f>
        <v>24.5</v>
      </c>
    </row>
    <row r="6" spans="1:12" ht="18" customHeight="1" x14ac:dyDescent="0.25">
      <c r="B6" s="50"/>
      <c r="C6" s="50"/>
    </row>
    <row r="7" spans="1:12" ht="18" customHeight="1" x14ac:dyDescent="0.25">
      <c r="A7" s="6"/>
      <c r="B7" s="19" t="s">
        <v>30</v>
      </c>
      <c r="C7" s="20" t="s">
        <v>45</v>
      </c>
      <c r="D7" s="20" t="s">
        <v>51</v>
      </c>
      <c r="E7" s="23" t="s">
        <v>39</v>
      </c>
      <c r="F7" s="23" t="s">
        <v>63</v>
      </c>
      <c r="G7" s="23" t="s">
        <v>64</v>
      </c>
      <c r="H7" s="23" t="s">
        <v>65</v>
      </c>
      <c r="I7" s="23" t="s">
        <v>66</v>
      </c>
      <c r="J7" s="23" t="s">
        <v>67</v>
      </c>
      <c r="K7" s="23" t="s">
        <v>68</v>
      </c>
      <c r="L7" s="23" t="s">
        <v>69</v>
      </c>
    </row>
    <row r="8" spans="1:12" ht="18" customHeight="1" x14ac:dyDescent="0.25">
      <c r="A8" s="6"/>
      <c r="B8" s="21">
        <f t="shared" ref="B8:B18" ca="1" si="0">TODAY()+30+ROW()</f>
        <v>43645</v>
      </c>
      <c r="C8" s="22" t="s">
        <v>46</v>
      </c>
      <c r="D8" s="22" t="s">
        <v>52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43646</v>
      </c>
      <c r="C9" s="22" t="s">
        <v>47</v>
      </c>
      <c r="D9" s="22" t="s">
        <v>53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43647</v>
      </c>
      <c r="C10" s="22" t="s">
        <v>48</v>
      </c>
      <c r="D10" s="22" t="s">
        <v>54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43648</v>
      </c>
      <c r="C11" s="22" t="s">
        <v>49</v>
      </c>
      <c r="D11" s="22" t="s">
        <v>55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43649</v>
      </c>
      <c r="C12" s="22" t="s">
        <v>47</v>
      </c>
      <c r="D12" s="22" t="s">
        <v>56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43650</v>
      </c>
      <c r="C13" s="22" t="s">
        <v>46</v>
      </c>
      <c r="D13" s="22" t="s">
        <v>57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43651</v>
      </c>
      <c r="C14" s="22" t="s">
        <v>47</v>
      </c>
      <c r="D14" s="22" t="s">
        <v>58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43652</v>
      </c>
      <c r="C15" s="22" t="s">
        <v>48</v>
      </c>
      <c r="D15" s="22" t="s">
        <v>59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43653</v>
      </c>
      <c r="C16" s="22" t="s">
        <v>49</v>
      </c>
      <c r="D16" s="22" t="s">
        <v>60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43654</v>
      </c>
      <c r="C17" s="22" t="s">
        <v>49</v>
      </c>
      <c r="D17" s="22" t="s">
        <v>61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43655</v>
      </c>
      <c r="C18" s="22" t="s">
        <v>47</v>
      </c>
      <c r="D18" s="22" t="s">
        <v>62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19" priority="8">
      <formula>AND($E$5&lt;&gt;SUM($E$8:$E$18),E$5&gt;E$4)</formula>
    </cfRule>
  </conditionalFormatting>
  <dataValidations count="9">
    <dataValidation allowBlank="1" showInputMessage="1" showErrorMessage="1" prompt="Na ovom radnom listu stvorite zapisnik hrane. Pojedinosti unesite u tablicu zapisnika hrane, koja počinje u ćeliji B7" sqref="A1" xr:uid="{00000000-0002-0000-0600-000000000000}"/>
    <dataValidation allowBlank="1" showInputMessage="1" showErrorMessage="1" prompt="U ovoj se ćeliji nalazi naslov ovog radnog lista, a u ćeliji zdesna slika " sqref="B1:C2" xr:uid="{00000000-0002-0000-0600-000001000000}"/>
    <dataValidation allowBlank="1" showInputMessage="1" showErrorMessage="1" prompt="U ćelijama zdesna postavite prehrambene ciljeve" sqref="B4:C5" xr:uid="{00000000-0002-0000-0600-000002000000}"/>
    <dataValidation allowBlank="1" showInputMessage="1" showErrorMessage="1" prompt="U ćelije zdesna, od E4 do L4, unesite dnevni unos nutrijenata. Vrste nutrijenata automatski se ažuriraju u retku iznad njih na temelju prilagođenih zaglavlja tablice" sqref="D4" xr:uid="{00000000-0002-0000-0600-000003000000}"/>
    <dataValidation allowBlank="1" showInputMessage="1" showErrorMessage="1" prompt="Ukupan unos nutrijenata automatski se izračunava u ćelijama zdesna, od E5 do L5" sqref="D5" xr:uid="{00000000-0002-0000-0600-000004000000}"/>
    <dataValidation allowBlank="1" showInputMessage="1" showErrorMessage="1" prompt="U ovaj stupac ispod ovog zaglavlja unesite datum. Određene stavke potražite pomoću filtara zaglavlja" sqref="B7" xr:uid="{00000000-0002-0000-0600-000005000000}"/>
    <dataValidation allowBlank="1" showInputMessage="1" showErrorMessage="1" prompt="U ovaj stupac ispod ovog zaglavlja unesite vrstu obroka" sqref="C7" xr:uid="{00000000-0002-0000-0600-000006000000}"/>
    <dataValidation allowBlank="1" showInputMessage="1" showErrorMessage="1" prompt="U ovaj stupac ispod ovog zaglavlja unesite namirnice" sqref="D7" xr:uid="{00000000-0002-0000-0600-000007000000}"/>
    <dataValidation allowBlank="1" showInputMessage="1" showErrorMessage="1" prompt="Prilagodite zaglavlje tablice da biste u ovom stupcu ispod ovog zaglavlja pratili specifične prehrambene potrebe" sqref="E7:L7" xr:uid="{00000000-0002-0000-0600-000008000000}"/>
  </dataValidations>
  <printOptions horizontalCentered="1"/>
  <pageMargins left="0.25" right="0.25" top="0.75" bottom="0.75" header="0.3" footer="0.3"/>
  <pageSetup paperSize="9" scale="40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27</vt:i4>
      </vt:variant>
    </vt:vector>
  </HeadingPairs>
  <TitlesOfParts>
    <vt:vector size="34" baseType="lpstr">
      <vt:lpstr>Težina tablica za praćenje</vt:lpstr>
      <vt:lpstr>Struk tablica za praćenje</vt:lpstr>
      <vt:lpstr>Biceps tablica za praćenje</vt:lpstr>
      <vt:lpstr>Bokovi tablica za praćenje</vt:lpstr>
      <vt:lpstr>Bedro tablica za praćenje</vt:lpstr>
      <vt:lpstr>Zapisnik aktivnosti</vt:lpstr>
      <vt:lpstr>Zapisnik unosa hrane</vt:lpstr>
      <vt:lpstr>'Težina tablica za praćenje'!Cilj1</vt:lpstr>
      <vt:lpstr>'Težina tablica za praćenje'!Cilj2</vt:lpstr>
      <vt:lpstr>'Težina tablica za praćenje'!Cilj3</vt:lpstr>
      <vt:lpstr>'Težina tablica za praćenje'!Cilj4</vt:lpstr>
      <vt:lpstr>'Težina tablica za praćenje'!CiljnaTežina</vt:lpstr>
      <vt:lpstr>'Bedro tablica za praćenje'!Ispis_naslova</vt:lpstr>
      <vt:lpstr>'Biceps tablica za praćenje'!Ispis_naslova</vt:lpstr>
      <vt:lpstr>'Bokovi tablica za praćenje'!Ispis_naslova</vt:lpstr>
      <vt:lpstr>'Struk tablica za praćenje'!Ispis_naslova</vt:lpstr>
      <vt:lpstr>'Težina tablica za praćenje'!Ispis_naslova</vt:lpstr>
      <vt:lpstr>'Zapisnik aktivnosti'!Ispis_naslova</vt:lpstr>
      <vt:lpstr>'Zapisnik unosa hrane'!Ispis_naslova</vt:lpstr>
      <vt:lpstr>Kategorija1</vt:lpstr>
      <vt:lpstr>Kategorija2</vt:lpstr>
      <vt:lpstr>Kategorija3</vt:lpstr>
      <vt:lpstr>Kategorija4</vt:lpstr>
      <vt:lpstr>Kategorija5</vt:lpstr>
      <vt:lpstr>'Težina tablica za praćenje'!MjernaJedinica</vt:lpstr>
      <vt:lpstr>'Težina tablica za praćenje'!OznakaCilja1</vt:lpstr>
      <vt:lpstr>'Težina tablica za praćenje'!OznakaCilja2</vt:lpstr>
      <vt:lpstr>'Težina tablica za praćenje'!OznakaCilja3</vt:lpstr>
      <vt:lpstr>'Težina tablica za praćenje'!OznakaCilja4</vt:lpstr>
      <vt:lpstr>'Težina tablica za praćenje'!OznakaTežine</vt:lpstr>
      <vt:lpstr>PretraživanjeDatuma</vt:lpstr>
      <vt:lpstr>'Težina tablica za praćenje'!Spol</vt:lpstr>
      <vt:lpstr>'Težina tablica za praćenje'!TrenutnaTežina</vt:lpstr>
      <vt:lpstr>'Težina tablica za praćenje'!Visina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2019-05-22T07:33:00Z</dcterms:modified>
</cp:coreProperties>
</file>