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8"/>
  <workbookPr filterPrivacy="1" codeName="ThisWorkbook"/>
  <xr:revisionPtr revIDLastSave="0" documentId="13_ncr:1_{77C30B95-D8D0-4E53-B480-C891BE80CF22}" xr6:coauthVersionLast="45" xr6:coauthVersionMax="45" xr10:uidLastSave="{00000000-0000-0000-0000-000000000000}"/>
  <bookViews>
    <workbookView xWindow="-120" yWindow="-120" windowWidth="23730" windowHeight="16065" tabRatio="500" xr2:uid="{00000000-000D-0000-FFFF-FFFF00000000}"/>
  </bookViews>
  <sheets>
    <sheet name="Calendrier d’horaire de travail" sheetId="16" r:id="rId1"/>
    <sheet name="Modèle" sheetId="20" r:id="rId2"/>
  </sheets>
  <definedNames>
    <definedName name="AprSun1">DATE(CalendarYear,4,1)-WEEKDAY(DATE(CalendarYear,4,1))+1</definedName>
    <definedName name="AugSun1">DATE(CalendarYear,8,1)-WEEKDAY(DATE(CalendarYear,8,1))+1</definedName>
    <definedName name="CalendarYear">'Calendrier d’horaire de travail'!$AC$1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Pattern_Start">Modèle!$C$9</definedName>
    <definedName name="Range_Days">'Calendrier d’horaire de travail'!$B$7:$H$12,'Calendrier d’horaire de travail'!$J$7:$P$12,'Calendrier d’horaire de travail'!$R$7:$X$12,'Calendrier d’horaire de travail'!$Z$7:$AF$12,'Calendrier d’horaire de travail'!$B$16:$H$21,'Calendrier d’horaire de travail'!$J$16:$P$21,'Calendrier d’horaire de travail'!$R$16:$X$21,'Calendrier d’horaire de travail'!$Z$16:$AF$21,'Calendrier d’horaire de travail'!$B$25:$H$30,'Calendrier d’horaire de travail'!$J$25:$P$30,'Calendrier d’horaire de travail'!$R$25:$X$30,'Calendrier d’horaire de travail'!$Z$25:$AF$30</definedName>
    <definedName name="SepSun1">DATE(CalendarYear,9,1)-WEEKDAY(DATE(CalendarYear,9,1))+1</definedName>
    <definedName name="Shift_Pattern">Modèle!$C$11</definedName>
    <definedName name="Shift1_Code">Modèle!$C$4</definedName>
    <definedName name="Shift2_Code">Modèle!$C$5</definedName>
    <definedName name="Shift3_Code">Modèle!$C$6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6" l="1"/>
  <c r="I3" i="16"/>
  <c r="C3" i="16"/>
  <c r="C9" i="20" l="1"/>
  <c r="AF30" i="16" l="1"/>
  <c r="AE30" i="16"/>
  <c r="AD30" i="16"/>
  <c r="AC30" i="16"/>
  <c r="AB30" i="16"/>
  <c r="AA30" i="16"/>
  <c r="Z30" i="16"/>
  <c r="X30" i="16"/>
  <c r="W30" i="16"/>
  <c r="V30" i="16"/>
  <c r="U30" i="16"/>
  <c r="T30" i="16"/>
  <c r="S30" i="16"/>
  <c r="R30" i="16"/>
  <c r="P30" i="16"/>
  <c r="O30" i="16"/>
  <c r="N30" i="16"/>
  <c r="M30" i="16"/>
  <c r="L30" i="16"/>
  <c r="K30" i="16"/>
  <c r="J30" i="16"/>
  <c r="H30" i="16"/>
  <c r="G30" i="16"/>
  <c r="F30" i="16"/>
  <c r="E30" i="16"/>
  <c r="D30" i="16"/>
  <c r="C30" i="16"/>
  <c r="B30" i="16"/>
  <c r="AF29" i="16"/>
  <c r="AE29" i="16"/>
  <c r="AD29" i="16"/>
  <c r="AC29" i="16"/>
  <c r="AB29" i="16"/>
  <c r="AA29" i="16"/>
  <c r="Z29" i="16"/>
  <c r="X29" i="16"/>
  <c r="W29" i="16"/>
  <c r="V29" i="16"/>
  <c r="U29" i="16"/>
  <c r="T29" i="16"/>
  <c r="S29" i="16"/>
  <c r="R29" i="16"/>
  <c r="P29" i="16"/>
  <c r="O29" i="16"/>
  <c r="N29" i="16"/>
  <c r="M29" i="16"/>
  <c r="L29" i="16"/>
  <c r="K29" i="16"/>
  <c r="J29" i="16"/>
  <c r="H29" i="16"/>
  <c r="G29" i="16"/>
  <c r="F29" i="16"/>
  <c r="E29" i="16"/>
  <c r="D29" i="16"/>
  <c r="C29" i="16"/>
  <c r="B29" i="16"/>
  <c r="AF28" i="16"/>
  <c r="AE28" i="16"/>
  <c r="AD28" i="16"/>
  <c r="AC28" i="16"/>
  <c r="AB28" i="16"/>
  <c r="AA28" i="16"/>
  <c r="Z28" i="16"/>
  <c r="X28" i="16"/>
  <c r="W28" i="16"/>
  <c r="V28" i="16"/>
  <c r="U28" i="16"/>
  <c r="T28" i="16"/>
  <c r="S28" i="16"/>
  <c r="R28" i="16"/>
  <c r="P28" i="16"/>
  <c r="O28" i="16"/>
  <c r="N28" i="16"/>
  <c r="M28" i="16"/>
  <c r="L28" i="16"/>
  <c r="K28" i="16"/>
  <c r="J28" i="16"/>
  <c r="H28" i="16"/>
  <c r="G28" i="16"/>
  <c r="F28" i="16"/>
  <c r="E28" i="16"/>
  <c r="D28" i="16"/>
  <c r="C28" i="16"/>
  <c r="B28" i="16"/>
  <c r="AF27" i="16"/>
  <c r="AE27" i="16"/>
  <c r="AD27" i="16"/>
  <c r="AC27" i="16"/>
  <c r="AB27" i="16"/>
  <c r="AA27" i="16"/>
  <c r="Z27" i="16"/>
  <c r="X27" i="16"/>
  <c r="W27" i="16"/>
  <c r="V27" i="16"/>
  <c r="U27" i="16"/>
  <c r="T27" i="16"/>
  <c r="S27" i="16"/>
  <c r="R27" i="16"/>
  <c r="P27" i="16"/>
  <c r="O27" i="16"/>
  <c r="N27" i="16"/>
  <c r="M27" i="16"/>
  <c r="L27" i="16"/>
  <c r="K27" i="16"/>
  <c r="J27" i="16"/>
  <c r="H27" i="16"/>
  <c r="G27" i="16"/>
  <c r="F27" i="16"/>
  <c r="E27" i="16"/>
  <c r="D27" i="16"/>
  <c r="C27" i="16"/>
  <c r="B27" i="16"/>
  <c r="AF26" i="16"/>
  <c r="AE26" i="16"/>
  <c r="AD26" i="16"/>
  <c r="AC26" i="16"/>
  <c r="AB26" i="16"/>
  <c r="AA26" i="16"/>
  <c r="Z26" i="16"/>
  <c r="X26" i="16"/>
  <c r="W26" i="16"/>
  <c r="V26" i="16"/>
  <c r="U26" i="16"/>
  <c r="T26" i="16"/>
  <c r="S26" i="16"/>
  <c r="R26" i="16"/>
  <c r="P26" i="16"/>
  <c r="O26" i="16"/>
  <c r="N26" i="16"/>
  <c r="M26" i="16"/>
  <c r="L26" i="16"/>
  <c r="K26" i="16"/>
  <c r="J26" i="16"/>
  <c r="H26" i="16"/>
  <c r="G26" i="16"/>
  <c r="F26" i="16"/>
  <c r="E26" i="16"/>
  <c r="D26" i="16"/>
  <c r="C26" i="16"/>
  <c r="B26" i="16"/>
  <c r="AF25" i="16"/>
  <c r="AE25" i="16"/>
  <c r="AD25" i="16"/>
  <c r="AC25" i="16"/>
  <c r="AB25" i="16"/>
  <c r="AA25" i="16"/>
  <c r="Z25" i="16"/>
  <c r="X25" i="16"/>
  <c r="W25" i="16"/>
  <c r="V25" i="16"/>
  <c r="U25" i="16"/>
  <c r="T25" i="16"/>
  <c r="S25" i="16"/>
  <c r="R25" i="16"/>
  <c r="P25" i="16"/>
  <c r="O25" i="16"/>
  <c r="N25" i="16"/>
  <c r="M25" i="16"/>
  <c r="L25" i="16"/>
  <c r="K25" i="16"/>
  <c r="J25" i="16"/>
  <c r="H25" i="16"/>
  <c r="G25" i="16"/>
  <c r="F25" i="16"/>
  <c r="E25" i="16"/>
  <c r="D25" i="16"/>
  <c r="C25" i="16"/>
  <c r="B25" i="16"/>
  <c r="AF21" i="16"/>
  <c r="AE21" i="16"/>
  <c r="AD21" i="16"/>
  <c r="AC21" i="16"/>
  <c r="AB21" i="16"/>
  <c r="AA21" i="16"/>
  <c r="Z21" i="16"/>
  <c r="X21" i="16"/>
  <c r="W21" i="16"/>
  <c r="V21" i="16"/>
  <c r="U21" i="16"/>
  <c r="T21" i="16"/>
  <c r="S21" i="16"/>
  <c r="R21" i="16"/>
  <c r="P21" i="16"/>
  <c r="O21" i="16"/>
  <c r="N21" i="16"/>
  <c r="M21" i="16"/>
  <c r="L21" i="16"/>
  <c r="K21" i="16"/>
  <c r="J21" i="16"/>
  <c r="H21" i="16"/>
  <c r="G21" i="16"/>
  <c r="F21" i="16"/>
  <c r="E21" i="16"/>
  <c r="D21" i="16"/>
  <c r="C21" i="16"/>
  <c r="B21" i="16"/>
  <c r="AF20" i="16"/>
  <c r="AE20" i="16"/>
  <c r="AD20" i="16"/>
  <c r="AC20" i="16"/>
  <c r="AB20" i="16"/>
  <c r="AA20" i="16"/>
  <c r="Z20" i="16"/>
  <c r="X20" i="16"/>
  <c r="W20" i="16"/>
  <c r="V20" i="16"/>
  <c r="U20" i="16"/>
  <c r="T20" i="16"/>
  <c r="S20" i="16"/>
  <c r="R20" i="16"/>
  <c r="P20" i="16"/>
  <c r="O20" i="16"/>
  <c r="N20" i="16"/>
  <c r="M20" i="16"/>
  <c r="L20" i="16"/>
  <c r="K20" i="16"/>
  <c r="J20" i="16"/>
  <c r="H20" i="16"/>
  <c r="G20" i="16"/>
  <c r="F20" i="16"/>
  <c r="E20" i="16"/>
  <c r="D20" i="16"/>
  <c r="C20" i="16"/>
  <c r="B20" i="16"/>
  <c r="AF19" i="16"/>
  <c r="AE19" i="16"/>
  <c r="AD19" i="16"/>
  <c r="AC19" i="16"/>
  <c r="AB19" i="16"/>
  <c r="AA19" i="16"/>
  <c r="Z19" i="16"/>
  <c r="X19" i="16"/>
  <c r="W19" i="16"/>
  <c r="V19" i="16"/>
  <c r="U19" i="16"/>
  <c r="T19" i="16"/>
  <c r="S19" i="16"/>
  <c r="R19" i="16"/>
  <c r="P19" i="16"/>
  <c r="O19" i="16"/>
  <c r="N19" i="16"/>
  <c r="M19" i="16"/>
  <c r="L19" i="16"/>
  <c r="K19" i="16"/>
  <c r="J19" i="16"/>
  <c r="H19" i="16"/>
  <c r="G19" i="16"/>
  <c r="F19" i="16"/>
  <c r="E19" i="16"/>
  <c r="D19" i="16"/>
  <c r="C19" i="16"/>
  <c r="B19" i="16"/>
  <c r="AF18" i="16"/>
  <c r="AE18" i="16"/>
  <c r="AD18" i="16"/>
  <c r="AC18" i="16"/>
  <c r="AB18" i="16"/>
  <c r="AA18" i="16"/>
  <c r="Z18" i="16"/>
  <c r="X18" i="16"/>
  <c r="W18" i="16"/>
  <c r="V18" i="16"/>
  <c r="U18" i="16"/>
  <c r="T18" i="16"/>
  <c r="S18" i="16"/>
  <c r="R18" i="16"/>
  <c r="P18" i="16"/>
  <c r="O18" i="16"/>
  <c r="N18" i="16"/>
  <c r="M18" i="16"/>
  <c r="L18" i="16"/>
  <c r="K18" i="16"/>
  <c r="J18" i="16"/>
  <c r="H18" i="16"/>
  <c r="G18" i="16"/>
  <c r="F18" i="16"/>
  <c r="E18" i="16"/>
  <c r="D18" i="16"/>
  <c r="C18" i="16"/>
  <c r="B18" i="16"/>
  <c r="AF17" i="16"/>
  <c r="AE17" i="16"/>
  <c r="AD17" i="16"/>
  <c r="AC17" i="16"/>
  <c r="AB17" i="16"/>
  <c r="AA17" i="16"/>
  <c r="Z17" i="16"/>
  <c r="X17" i="16"/>
  <c r="W17" i="16"/>
  <c r="V17" i="16"/>
  <c r="U17" i="16"/>
  <c r="T17" i="16"/>
  <c r="S17" i="16"/>
  <c r="R17" i="16"/>
  <c r="P17" i="16"/>
  <c r="O17" i="16"/>
  <c r="N17" i="16"/>
  <c r="M17" i="16"/>
  <c r="L17" i="16"/>
  <c r="K17" i="16"/>
  <c r="J17" i="16"/>
  <c r="H17" i="16"/>
  <c r="G17" i="16"/>
  <c r="F17" i="16"/>
  <c r="E17" i="16"/>
  <c r="D17" i="16"/>
  <c r="C17" i="16"/>
  <c r="B17" i="16"/>
  <c r="AF16" i="16"/>
  <c r="AE16" i="16"/>
  <c r="AD16" i="16"/>
  <c r="AC16" i="16"/>
  <c r="AB16" i="16"/>
  <c r="AA16" i="16"/>
  <c r="Z16" i="16"/>
  <c r="X16" i="16"/>
  <c r="W16" i="16"/>
  <c r="V16" i="16"/>
  <c r="U16" i="16"/>
  <c r="T16" i="16"/>
  <c r="S16" i="16"/>
  <c r="R16" i="16"/>
  <c r="P16" i="16"/>
  <c r="O16" i="16"/>
  <c r="N16" i="16"/>
  <c r="M16" i="16"/>
  <c r="L16" i="16"/>
  <c r="K16" i="16"/>
  <c r="J16" i="16"/>
  <c r="H16" i="16"/>
  <c r="G16" i="16"/>
  <c r="F16" i="16"/>
  <c r="E16" i="16"/>
  <c r="D16" i="16"/>
  <c r="C16" i="16"/>
  <c r="B16" i="16"/>
  <c r="AF12" i="16"/>
  <c r="AE12" i="16"/>
  <c r="AD12" i="16"/>
  <c r="AC12" i="16"/>
  <c r="AB12" i="16"/>
  <c r="AA12" i="16"/>
  <c r="Z12" i="16"/>
  <c r="X12" i="16"/>
  <c r="W12" i="16"/>
  <c r="V12" i="16"/>
  <c r="U12" i="16"/>
  <c r="T12" i="16"/>
  <c r="S12" i="16"/>
  <c r="R12" i="16"/>
  <c r="AF11" i="16"/>
  <c r="AE11" i="16"/>
  <c r="AD11" i="16"/>
  <c r="AC11" i="16"/>
  <c r="AB11" i="16"/>
  <c r="AA11" i="16"/>
  <c r="Z11" i="16"/>
  <c r="X11" i="16"/>
  <c r="W11" i="16"/>
  <c r="V11" i="16"/>
  <c r="U11" i="16"/>
  <c r="T11" i="16"/>
  <c r="S11" i="16"/>
  <c r="R11" i="16"/>
  <c r="AF10" i="16"/>
  <c r="AE10" i="16"/>
  <c r="AD10" i="16"/>
  <c r="AC10" i="16"/>
  <c r="AB10" i="16"/>
  <c r="AA10" i="16"/>
  <c r="Z10" i="16"/>
  <c r="X10" i="16"/>
  <c r="W10" i="16"/>
  <c r="V10" i="16"/>
  <c r="U10" i="16"/>
  <c r="T10" i="16"/>
  <c r="S10" i="16"/>
  <c r="R10" i="16"/>
  <c r="AF9" i="16"/>
  <c r="AE9" i="16"/>
  <c r="AD9" i="16"/>
  <c r="AC9" i="16"/>
  <c r="AB9" i="16"/>
  <c r="AA9" i="16"/>
  <c r="Z9" i="16"/>
  <c r="X9" i="16"/>
  <c r="W9" i="16"/>
  <c r="V9" i="16"/>
  <c r="U9" i="16"/>
  <c r="T9" i="16"/>
  <c r="S9" i="16"/>
  <c r="R9" i="16"/>
  <c r="AF8" i="16"/>
  <c r="AE8" i="16"/>
  <c r="AD8" i="16"/>
  <c r="AC8" i="16"/>
  <c r="AB8" i="16"/>
  <c r="AA8" i="16"/>
  <c r="Z8" i="16"/>
  <c r="X8" i="16"/>
  <c r="W8" i="16"/>
  <c r="V8" i="16"/>
  <c r="U8" i="16"/>
  <c r="T8" i="16"/>
  <c r="S8" i="16"/>
  <c r="R8" i="16"/>
  <c r="AF7" i="16"/>
  <c r="AE7" i="16"/>
  <c r="AD7" i="16"/>
  <c r="AC7" i="16"/>
  <c r="AB7" i="16"/>
  <c r="AA7" i="16"/>
  <c r="Z7" i="16"/>
  <c r="X7" i="16"/>
  <c r="W7" i="16"/>
  <c r="V7" i="16"/>
  <c r="U7" i="16"/>
  <c r="T7" i="16"/>
  <c r="S7" i="16"/>
  <c r="R7" i="16"/>
  <c r="P12" i="16"/>
  <c r="O12" i="16"/>
  <c r="N12" i="16"/>
  <c r="M12" i="16"/>
  <c r="L12" i="16"/>
  <c r="K12" i="16"/>
  <c r="J12" i="16"/>
  <c r="P11" i="16"/>
  <c r="O11" i="16"/>
  <c r="N11" i="16"/>
  <c r="M11" i="16"/>
  <c r="L11" i="16"/>
  <c r="K11" i="16"/>
  <c r="J11" i="16"/>
  <c r="P10" i="16"/>
  <c r="O10" i="16"/>
  <c r="N10" i="16"/>
  <c r="M10" i="16"/>
  <c r="L10" i="16"/>
  <c r="K10" i="16"/>
  <c r="J10" i="16"/>
  <c r="P9" i="16"/>
  <c r="O9" i="16"/>
  <c r="N9" i="16"/>
  <c r="M9" i="16"/>
  <c r="L9" i="16"/>
  <c r="K9" i="16"/>
  <c r="J9" i="16"/>
  <c r="P8" i="16"/>
  <c r="O8" i="16"/>
  <c r="N8" i="16"/>
  <c r="M8" i="16"/>
  <c r="L8" i="16"/>
  <c r="K8" i="16"/>
  <c r="J8" i="16"/>
  <c r="P7" i="16"/>
  <c r="O7" i="16"/>
  <c r="N7" i="16"/>
  <c r="M7" i="16"/>
  <c r="L7" i="16"/>
  <c r="K7" i="16"/>
  <c r="J7" i="16"/>
  <c r="H12" i="16" l="1"/>
  <c r="G12" i="16"/>
  <c r="F12" i="16"/>
  <c r="E12" i="16"/>
  <c r="D12" i="16"/>
  <c r="C12" i="16"/>
  <c r="B12" i="16"/>
  <c r="H11" i="16"/>
  <c r="G11" i="16"/>
  <c r="F11" i="16"/>
  <c r="E11" i="16"/>
  <c r="D11" i="16"/>
  <c r="C11" i="16"/>
  <c r="B11" i="16"/>
  <c r="H10" i="16"/>
  <c r="G10" i="16"/>
  <c r="F10" i="16"/>
  <c r="E10" i="16"/>
  <c r="D10" i="16"/>
  <c r="C10" i="16"/>
  <c r="B10" i="16"/>
  <c r="H9" i="16"/>
  <c r="G9" i="16"/>
  <c r="F9" i="16"/>
  <c r="E9" i="16"/>
  <c r="D9" i="16"/>
  <c r="C9" i="16"/>
  <c r="B9" i="16"/>
  <c r="H8" i="16"/>
  <c r="G8" i="16"/>
  <c r="F8" i="16"/>
  <c r="E8" i="16"/>
  <c r="D8" i="16"/>
  <c r="C8" i="16"/>
  <c r="B8" i="16"/>
  <c r="H7" i="16"/>
  <c r="G7" i="16"/>
  <c r="F7" i="16"/>
  <c r="E7" i="16"/>
  <c r="D7" i="16"/>
  <c r="C7" i="16"/>
  <c r="B7" i="16"/>
</calcChain>
</file>

<file path=xl/sharedStrings.xml><?xml version="1.0" encoding="utf-8"?>
<sst xmlns="http://schemas.openxmlformats.org/spreadsheetml/2006/main" count="116" uniqueCount="38">
  <si>
    <t>Janvier</t>
  </si>
  <si>
    <t>Lu</t>
  </si>
  <si>
    <t>Mai</t>
  </si>
  <si>
    <t>Septembre</t>
  </si>
  <si>
    <t>Ma</t>
  </si>
  <si>
    <t>Me</t>
  </si>
  <si>
    <t>Je</t>
  </si>
  <si>
    <t>Ve</t>
  </si>
  <si>
    <t>Sa</t>
  </si>
  <si>
    <t>Di</t>
  </si>
  <si>
    <t>Février</t>
  </si>
  <si>
    <t>Juin</t>
  </si>
  <si>
    <t>Octobre</t>
  </si>
  <si>
    <t>Mars</t>
  </si>
  <si>
    <t>Juillet</t>
  </si>
  <si>
    <t>Novembre</t>
  </si>
  <si>
    <t>Avril</t>
  </si>
  <si>
    <t>Août</t>
  </si>
  <si>
    <t>Décembre</t>
  </si>
  <si>
    <t>Modèle</t>
  </si>
  <si>
    <t>Planning</t>
  </si>
  <si>
    <t>Horaire de jour</t>
  </si>
  <si>
    <t>Horaire de nuit</t>
  </si>
  <si>
    <t>Horaire personnalisé</t>
  </si>
  <si>
    <t>Congé</t>
  </si>
  <si>
    <t>Date de début de l’horaire</t>
  </si>
  <si>
    <t>Code</t>
  </si>
  <si>
    <t>D</t>
  </si>
  <si>
    <t>N</t>
  </si>
  <si>
    <t>C</t>
  </si>
  <si>
    <t>x</t>
  </si>
  <si>
    <t>DDDDxxNNNNxxDDDxNNNxxxDDxNNx</t>
  </si>
  <si>
    <t>Définissez le modèle d’horaire avec les lettres dans la colonne Code du tableau ci-dessus.</t>
  </si>
  <si>
    <t>Heures</t>
  </si>
  <si>
    <t>De 6 h 00 à 14 h 00</t>
  </si>
  <si>
    <t>De 22 h 00 à 6 h 00</t>
  </si>
  <si>
    <t xml:space="preserve"> </t>
  </si>
  <si>
    <r>
      <rPr>
        <sz val="40"/>
        <color theme="3" tint="-0.499984740745262"/>
        <rFont val="Franklin Gothic Medium"/>
        <family val="2"/>
        <scheme val="major"/>
      </rPr>
      <t>Calendrier</t>
    </r>
    <r>
      <rPr>
        <sz val="40"/>
        <color theme="1"/>
        <rFont val="Franklin Gothic Medium"/>
        <family val="2"/>
        <scheme val="major"/>
      </rPr>
      <t xml:space="preserve"> </t>
    </r>
    <r>
      <rPr>
        <sz val="40"/>
        <color rgb="FF0E668B"/>
        <rFont val="Franklin Gothic Medium"/>
        <family val="2"/>
        <scheme val="major"/>
      </rPr>
      <t>D’HORAIRE DE TRAVAIL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</si>
</sst>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&quot;KZT&quot;* #,##0_);_(&quot;KZT&quot;* \(#,##0\);_(&quot;KZT&quot;* &quot;-&quot;_);_(@_)"/>
    <numFmt numFmtId="167" formatCode="_(&quot;KZT&quot;* #,##0.00_);_(&quot;KZT&quot;* \(#,##0.00\);_(&quot;KZT&quot;* &quot;-&quot;??_);_(@_)"/>
    <numFmt numFmtId="168" formatCode="d"/>
    <numFmt numFmtId="171" formatCode="[$-40C]d\ mmmm\ yyyy;@"/>
  </numFmts>
  <fonts count="49" x14ac:knownFonts="1">
    <font>
      <sz val="12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11"/>
      <color theme="0" tint="-0.499984740745262"/>
      <name val="Calibri"/>
      <family val="2"/>
    </font>
    <font>
      <u/>
      <sz val="12"/>
      <color theme="10"/>
      <name val="Franklin Gothic Book"/>
      <family val="2"/>
      <scheme val="minor"/>
    </font>
    <font>
      <u/>
      <sz val="12"/>
      <color theme="1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2"/>
      <color rgb="FF006100"/>
      <name val="Franklin Gothic Book"/>
      <family val="2"/>
      <scheme val="minor"/>
    </font>
    <font>
      <sz val="12"/>
      <color rgb="FF9C0006"/>
      <name val="Franklin Gothic Book"/>
      <family val="2"/>
      <scheme val="minor"/>
    </font>
    <font>
      <sz val="12"/>
      <color rgb="FF9C5700"/>
      <name val="Franklin Gothic Book"/>
      <family val="2"/>
      <scheme val="minor"/>
    </font>
    <font>
      <sz val="12"/>
      <color rgb="FF3F3F76"/>
      <name val="Franklin Gothic Book"/>
      <family val="2"/>
      <scheme val="minor"/>
    </font>
    <font>
      <b/>
      <sz val="12"/>
      <color rgb="FF3F3F3F"/>
      <name val="Franklin Gothic Book"/>
      <family val="2"/>
      <scheme val="minor"/>
    </font>
    <font>
      <b/>
      <sz val="12"/>
      <color rgb="FFFA7D00"/>
      <name val="Franklin Gothic Book"/>
      <family val="2"/>
      <scheme val="minor"/>
    </font>
    <font>
      <sz val="12"/>
      <color rgb="FFFA7D0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i/>
      <sz val="12"/>
      <color rgb="FF7F7F7F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b/>
      <sz val="22"/>
      <color theme="0" tint="-0.499984740745262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sz val="11"/>
      <color theme="0" tint="-0.499984740745262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22"/>
      <color theme="7" tint="-0.249977111117893"/>
      <name val="Franklin Gothic Medium"/>
      <family val="2"/>
      <scheme val="major"/>
    </font>
    <font>
      <sz val="10"/>
      <color theme="1"/>
      <name val="Franklin Gothic Medium"/>
      <family val="2"/>
      <scheme val="major"/>
    </font>
    <font>
      <sz val="10"/>
      <color theme="0"/>
      <name val="Franklin Gothic Medium"/>
      <family val="2"/>
      <scheme val="major"/>
    </font>
    <font>
      <sz val="12"/>
      <color theme="1" tint="0.14999847407452621"/>
      <name val="Franklin Gothic Book"/>
      <family val="2"/>
      <scheme val="minor"/>
    </font>
    <font>
      <b/>
      <sz val="12"/>
      <color theme="1" tint="0.14999847407452621"/>
      <name val="Franklin Gothic Book"/>
      <family val="2"/>
      <scheme val="minor"/>
    </font>
    <font>
      <sz val="28"/>
      <color theme="7" tint="-0.499984740745262"/>
      <name val="Franklin Gothic Medium"/>
      <family val="2"/>
      <scheme val="major"/>
    </font>
    <font>
      <sz val="16"/>
      <color theme="7" tint="-0.499984740745262"/>
      <name val="Franklin Gothic Medium"/>
      <family val="2"/>
      <scheme val="major"/>
    </font>
    <font>
      <sz val="22"/>
      <color theme="7" tint="-0.499984740745262"/>
      <name val="Franklin Gothic Medium"/>
      <family val="2"/>
      <scheme val="major"/>
    </font>
    <font>
      <sz val="40"/>
      <color theme="7" tint="-0.499984740745262"/>
      <name val="Franklin Gothic Medium"/>
      <family val="2"/>
      <scheme val="major"/>
    </font>
    <font>
      <sz val="40"/>
      <color theme="3" tint="-0.499984740745262"/>
      <name val="Franklin Gothic Medium"/>
      <family val="2"/>
      <scheme val="maj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Medium"/>
      <family val="2"/>
      <scheme val="major"/>
    </font>
    <font>
      <b/>
      <sz val="22"/>
      <color theme="7" tint="-0.499984740745262"/>
      <name val="Franklin Gothic Medium"/>
      <family val="2"/>
      <scheme val="major"/>
    </font>
    <font>
      <b/>
      <sz val="16"/>
      <color theme="7" tint="-0.499984740745262"/>
      <name val="Franklin Gothic Medium"/>
      <family val="2"/>
      <scheme val="major"/>
    </font>
    <font>
      <sz val="11"/>
      <color theme="1" tint="0.14999847407452621"/>
      <name val="Franklin Gothic Medium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499984740745262"/>
      <name val="Franklin Gothic Book"/>
      <family val="2"/>
      <scheme val="minor"/>
    </font>
    <font>
      <i/>
      <sz val="8"/>
      <color theme="1" tint="0.34998626667073579"/>
      <name val="Franklin Gothic Book"/>
      <family val="2"/>
      <scheme val="minor"/>
    </font>
    <font>
      <sz val="40"/>
      <color theme="1"/>
      <name val="Franklin Gothic Medium"/>
      <family val="2"/>
      <scheme val="major"/>
    </font>
    <font>
      <sz val="40"/>
      <color rgb="FF0E668B"/>
      <name val="Franklin Gothic Medium"/>
      <family val="2"/>
      <scheme val="maj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77111117893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6">
    <xf numFmtId="0" fontId="0" fillId="0" borderId="0"/>
    <xf numFmtId="0" fontId="23" fillId="33" borderId="1" applyNumberFormat="0">
      <alignment horizontal="center"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7" fillId="34" borderId="1" applyNumberFormat="0">
      <alignment horizontal="center" vertical="center"/>
    </xf>
    <xf numFmtId="0" fontId="24" fillId="0" borderId="1" applyNumberFormat="0">
      <alignment horizontal="center" vertical="center"/>
    </xf>
    <xf numFmtId="0" fontId="28" fillId="36" borderId="1">
      <alignment horizontal="center" vertical="center"/>
    </xf>
    <xf numFmtId="0" fontId="23" fillId="35" borderId="1">
      <alignment horizontal="center" vertical="center"/>
    </xf>
    <xf numFmtId="0" fontId="28" fillId="29" borderId="1">
      <alignment horizontal="center" vertical="center"/>
    </xf>
    <xf numFmtId="0" fontId="26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168" fontId="32" fillId="0" borderId="11" xfId="52" applyNumberFormat="1" applyFont="1" applyFill="1" applyBorder="1">
      <alignment horizontal="center" vertical="center"/>
    </xf>
    <xf numFmtId="168" fontId="32" fillId="0" borderId="11" xfId="51" applyNumberFormat="1" applyFont="1" applyBorder="1">
      <alignment horizontal="center" vertical="center"/>
    </xf>
    <xf numFmtId="168" fontId="32" fillId="0" borderId="1" xfId="53" applyNumberFormat="1" applyFont="1" applyFill="1">
      <alignment horizontal="center" vertical="center"/>
    </xf>
    <xf numFmtId="168" fontId="32" fillId="0" borderId="1" xfId="51" applyNumberFormat="1" applyFont="1">
      <alignment horizontal="center" vertical="center"/>
    </xf>
    <xf numFmtId="168" fontId="32" fillId="0" borderId="1" xfId="52" applyNumberFormat="1" applyFont="1" applyFill="1">
      <alignment horizontal="center" vertical="center"/>
    </xf>
    <xf numFmtId="168" fontId="32" fillId="0" borderId="1" xfId="54" applyNumberFormat="1" applyFont="1" applyFill="1">
      <alignment horizontal="center" vertical="center"/>
    </xf>
    <xf numFmtId="168" fontId="32" fillId="0" borderId="1" xfId="1" applyNumberFormat="1" applyFont="1" applyFill="1">
      <alignment horizontal="center" vertical="center"/>
    </xf>
    <xf numFmtId="168" fontId="32" fillId="0" borderId="1" xfId="50" applyNumberFormat="1" applyFont="1" applyFill="1">
      <alignment horizontal="center" vertical="center"/>
    </xf>
    <xf numFmtId="168" fontId="32" fillId="0" borderId="1" xfId="0" applyNumberFormat="1" applyFont="1" applyBorder="1" applyAlignment="1">
      <alignment horizontal="center" vertical="center"/>
    </xf>
    <xf numFmtId="0" fontId="31" fillId="39" borderId="12" xfId="0" applyFont="1" applyFill="1" applyBorder="1" applyAlignment="1">
      <alignment horizontal="center" vertical="center"/>
    </xf>
    <xf numFmtId="0" fontId="31" fillId="39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37" fillId="0" borderId="14" xfId="0" applyFont="1" applyBorder="1"/>
    <xf numFmtId="0" fontId="33" fillId="0" borderId="0" xfId="0" applyFont="1"/>
    <xf numFmtId="0" fontId="40" fillId="39" borderId="17" xfId="0" applyFont="1" applyFill="1" applyBorder="1" applyAlignment="1">
      <alignment horizontal="center" vertical="center"/>
    </xf>
    <xf numFmtId="0" fontId="40" fillId="39" borderId="18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32" fillId="41" borderId="15" xfId="0" applyFont="1" applyFill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32" fillId="37" borderId="16" xfId="0" applyFont="1" applyFill="1" applyBorder="1" applyAlignment="1">
      <alignment horizontal="center" vertical="center"/>
    </xf>
    <xf numFmtId="0" fontId="32" fillId="40" borderId="15" xfId="0" applyFont="1" applyFill="1" applyBorder="1" applyAlignment="1">
      <alignment horizontal="center" vertical="center"/>
    </xf>
    <xf numFmtId="168" fontId="33" fillId="0" borderId="0" xfId="0" applyNumberFormat="1" applyFont="1"/>
    <xf numFmtId="0" fontId="40" fillId="39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4" fillId="40" borderId="15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indent="1"/>
    </xf>
    <xf numFmtId="0" fontId="32" fillId="0" borderId="0" xfId="0" applyFont="1" applyAlignment="1">
      <alignment horizontal="right" vertical="center" indent="1"/>
    </xf>
    <xf numFmtId="0" fontId="34" fillId="0" borderId="0" xfId="0" applyFont="1"/>
    <xf numFmtId="0" fontId="45" fillId="0" borderId="0" xfId="0" applyFont="1" applyAlignment="1">
      <alignment vertical="center"/>
    </xf>
    <xf numFmtId="0" fontId="32" fillId="38" borderId="15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right" wrapText="1"/>
    </xf>
    <xf numFmtId="49" fontId="35" fillId="0" borderId="0" xfId="0" applyNumberFormat="1" applyFont="1" applyAlignment="1">
      <alignment horizontal="center" vertical="top"/>
    </xf>
    <xf numFmtId="0" fontId="32" fillId="0" borderId="20" xfId="0" applyFont="1" applyBorder="1" applyAlignment="1">
      <alignment horizontal="left" vertical="center" indent="1"/>
    </xf>
    <xf numFmtId="0" fontId="32" fillId="0" borderId="21" xfId="0" applyFont="1" applyBorder="1" applyAlignment="1">
      <alignment horizontal="left" vertical="center" indent="1"/>
    </xf>
    <xf numFmtId="0" fontId="46" fillId="0" borderId="22" xfId="0" applyFont="1" applyBorder="1" applyAlignment="1">
      <alignment horizontal="left" vertical="top" wrapText="1"/>
    </xf>
    <xf numFmtId="171" fontId="32" fillId="0" borderId="20" xfId="0" applyNumberFormat="1" applyFont="1" applyBorder="1" applyAlignment="1">
      <alignment horizontal="left" vertical="center" indent="1"/>
    </xf>
    <xf numFmtId="171" fontId="32" fillId="0" borderId="21" xfId="0" applyNumberFormat="1" applyFont="1" applyBorder="1" applyAlignment="1">
      <alignment horizontal="left" vertical="center" indent="1"/>
    </xf>
  </cellXfs>
  <cellStyles count="56">
    <cellStyle name="20 % - Accent1" xfId="27" builtinId="30" hidden="1"/>
    <cellStyle name="20 % - Accent2" xfId="31" builtinId="34" hidden="1"/>
    <cellStyle name="20 % - Accent3" xfId="35" builtinId="38" hidden="1"/>
    <cellStyle name="20 % - Accent4" xfId="39" builtinId="42" hidden="1"/>
    <cellStyle name="20 % - Accent5" xfId="43" builtinId="46" hidden="1"/>
    <cellStyle name="20 % - Accent6" xfId="47" builtinId="50" hidden="1"/>
    <cellStyle name="40 % - Accent1" xfId="28" builtinId="31" hidden="1"/>
    <cellStyle name="40 % - Accent2" xfId="32" builtinId="35" hidden="1"/>
    <cellStyle name="40 % - Accent3" xfId="36" builtinId="39" hidden="1"/>
    <cellStyle name="40 % - Accent4" xfId="40" builtinId="43" hidden="1"/>
    <cellStyle name="40 % - Accent5" xfId="44" builtinId="47" hidden="1"/>
    <cellStyle name="40 % - Accent6" xfId="48" builtinId="51" hidden="1"/>
    <cellStyle name="60 % - Accent1" xfId="29" builtinId="32" hidden="1"/>
    <cellStyle name="60 % - Accent2" xfId="33" builtinId="36" hidden="1"/>
    <cellStyle name="60 % - Accent3" xfId="37" builtinId="40" hidden="1"/>
    <cellStyle name="60 % - Accent4" xfId="41" builtinId="44" hidden="1"/>
    <cellStyle name="60 % - Accent5" xfId="45" builtinId="48" hidden="1"/>
    <cellStyle name="60 % - Accent6" xfId="49" builtinId="52" hidden="1"/>
    <cellStyle name="Accent1" xfId="26" builtinId="29" hidden="1"/>
    <cellStyle name="Accent2" xfId="30" builtinId="33" hidden="1"/>
    <cellStyle name="Accent3" xfId="34" builtinId="37" hidden="1"/>
    <cellStyle name="Accent4" xfId="38" builtinId="41" hidden="1"/>
    <cellStyle name="Accent5" xfId="42" builtinId="45" hidden="1"/>
    <cellStyle name="Accent6" xfId="46" builtinId="49" hidden="1"/>
    <cellStyle name="Avertissement" xfId="22" builtinId="11" hidden="1"/>
    <cellStyle name="Calcul" xfId="19" builtinId="22" hidden="1"/>
    <cellStyle name="Cellule liée" xfId="20" builtinId="24" hidden="1"/>
    <cellStyle name="Congé" xfId="51" xr:uid="{00000000-0005-0000-0000-00001F000000}"/>
    <cellStyle name="Entrée" xfId="17" builtinId="20" hidden="1"/>
    <cellStyle name="Horaire de jour" xfId="52" xr:uid="{00000000-0005-0000-0000-000020000000}"/>
    <cellStyle name="Horaire de jour/nuit" xfId="54" xr:uid="{00000000-0005-0000-0000-000021000000}"/>
    <cellStyle name="Horaire de nuit" xfId="53" xr:uid="{00000000-0005-0000-0000-00002E000000}"/>
    <cellStyle name="Hors service" xfId="50" xr:uid="{00000000-0005-0000-0000-00002F000000}"/>
    <cellStyle name="Insatisfaisant" xfId="15" builtinId="27" hidden="1"/>
    <cellStyle name="Jours fériés" xfId="1" xr:uid="{00000000-0005-0000-0000-000029000000}"/>
    <cellStyle name="Lien hypertexte" xfId="2" builtinId="8" hidden="1"/>
    <cellStyle name="Lien hypertexte visité" xfId="3" builtinId="9" hidden="1"/>
    <cellStyle name="Milliers" xfId="4" builtinId="3" hidden="1"/>
    <cellStyle name="Milliers [0]" xfId="5" builtinId="6" hidden="1"/>
    <cellStyle name="Monétaire" xfId="6" builtinId="4" hidden="1"/>
    <cellStyle name="Monétaire [0]" xfId="7" builtinId="7" hidden="1"/>
    <cellStyle name="Neutre" xfId="16" builtinId="28" hidden="1"/>
    <cellStyle name="Normal" xfId="0" builtinId="0"/>
    <cellStyle name="Normal 2" xfId="55" xr:uid="{00000000-0005-0000-0000-000031000000}"/>
    <cellStyle name="Note" xfId="23" builtinId="10" hidden="1"/>
    <cellStyle name="Pourcentage" xfId="8" builtinId="5" hidden="1"/>
    <cellStyle name="Satisfaisant" xfId="14" builtinId="26" hidden="1"/>
    <cellStyle name="Sortie" xfId="18" builtinId="21" hidden="1"/>
    <cellStyle name="Texte explicatif" xfId="24" builtinId="53" hidden="1"/>
    <cellStyle name="Titre" xfId="9" builtinId="15" hidden="1"/>
    <cellStyle name="Titre 1" xfId="10" builtinId="16" hidden="1"/>
    <cellStyle name="Titre 2" xfId="11" builtinId="17" hidden="1"/>
    <cellStyle name="Titre 3" xfId="12" builtinId="18" hidden="1"/>
    <cellStyle name="Titre 4" xfId="13" builtinId="19" hidden="1"/>
    <cellStyle name="Total" xfId="25" builtinId="25" hidden="1"/>
    <cellStyle name="Vérification" xfId="21" builtinId="23" hidden="1"/>
  </cellStyles>
  <dxfs count="7"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7"/>
  <colors>
    <mruColors>
      <color rgb="FF0E668B"/>
      <color rgb="FF5AAB59"/>
      <color rgb="FF6AAB4C"/>
      <color rgb="FFAE452D"/>
      <color rgb="FFC06B3F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1"/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409575</xdr:colOff>
          <xdr:row>0</xdr:row>
          <xdr:rowOff>342900</xdr:rowOff>
        </xdr:from>
        <xdr:to>
          <xdr:col>28</xdr:col>
          <xdr:colOff>142875</xdr:colOff>
          <xdr:row>0</xdr:row>
          <xdr:rowOff>647700</xdr:rowOff>
        </xdr:to>
        <xdr:sp macro="" textlink="">
          <xdr:nvSpPr>
            <xdr:cNvPr id="1025" name="Boucle de progression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1.xml><?xml version="1.0" encoding="utf-8"?>
<a:theme xmlns:a="http://schemas.openxmlformats.org/drawingml/2006/main" name=" Shift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vmlDrawing" Target="/xl/drawings/vmlDrawing1.v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Relationship Type="http://schemas.openxmlformats.org/officeDocument/2006/relationships/ctrlProp" Target="/xl/ctrlProps/ctrlProp1.xm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32"/>
  <sheetViews>
    <sheetView showGridLines="0" tabSelected="1" zoomScaleNormal="100" workbookViewId="0"/>
  </sheetViews>
  <sheetFormatPr baseColWidth="10" defaultColWidth="0" defaultRowHeight="26.1" customHeight="1" x14ac:dyDescent="0.3"/>
  <cols>
    <col min="1" max="1" width="1.6640625" style="25" customWidth="1"/>
    <col min="2" max="8" width="4.6640625" style="25" customWidth="1"/>
    <col min="9" max="9" width="4.33203125" style="25" customWidth="1"/>
    <col min="10" max="16" width="4.6640625" style="25" customWidth="1"/>
    <col min="17" max="17" width="4.33203125" style="25" customWidth="1"/>
    <col min="18" max="24" width="4.6640625" style="25" customWidth="1"/>
    <col min="25" max="25" width="4.33203125" style="25" customWidth="1"/>
    <col min="26" max="32" width="4.6640625" style="25" customWidth="1"/>
    <col min="33" max="33" width="1.6640625" style="25" customWidth="1"/>
    <col min="34" max="16384" width="2.88671875" style="25" hidden="1"/>
  </cols>
  <sheetData>
    <row r="1" spans="2:33" s="1" customFormat="1" ht="65.25" customHeight="1" x14ac:dyDescent="0.9">
      <c r="B1" s="24" t="s">
        <v>37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49">
        <v>2021</v>
      </c>
      <c r="AD1" s="49"/>
      <c r="AE1" s="49"/>
      <c r="AF1" s="49"/>
      <c r="AG1" s="47"/>
    </row>
    <row r="2" spans="2:33" s="1" customFormat="1" ht="14.1" customHeight="1" x14ac:dyDescent="0.3">
      <c r="B2" s="5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s="4" customFormat="1" ht="24" customHeight="1" x14ac:dyDescent="0.3">
      <c r="B3" s="43"/>
      <c r="C3" s="44" t="str">
        <f>IF(Modèle!D4=0,"",Modèle!D4)</f>
        <v>De 6 h 00 à 14 h 00</v>
      </c>
      <c r="H3" s="42"/>
      <c r="I3" s="44" t="str">
        <f>IF(Modèle!D5=0,"",Modèle!D5)</f>
        <v>De 22 h 00 à 6 h 00</v>
      </c>
      <c r="L3" s="40"/>
      <c r="N3" s="41"/>
      <c r="O3" s="44" t="str">
        <f>IF(Modèle!D6=0,"",Modèle!D6)</f>
        <v/>
      </c>
    </row>
    <row r="4" spans="2:33" s="1" customFormat="1" ht="26.1" customHeight="1" x14ac:dyDescent="0.3"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35" customFormat="1" ht="25.5" customHeight="1" x14ac:dyDescent="0.3">
      <c r="B5" s="50" t="s">
        <v>0</v>
      </c>
      <c r="C5" s="50"/>
      <c r="D5" s="50"/>
      <c r="E5" s="50"/>
      <c r="F5" s="50"/>
      <c r="G5" s="50"/>
      <c r="H5" s="50"/>
      <c r="J5" s="50" t="s">
        <v>10</v>
      </c>
      <c r="K5" s="50"/>
      <c r="L5" s="50"/>
      <c r="M5" s="50"/>
      <c r="N5" s="50"/>
      <c r="O5" s="50"/>
      <c r="P5" s="50"/>
      <c r="R5" s="50" t="s">
        <v>13</v>
      </c>
      <c r="S5" s="50"/>
      <c r="T5" s="50"/>
      <c r="U5" s="50"/>
      <c r="V5" s="50"/>
      <c r="W5" s="50"/>
      <c r="X5" s="50"/>
      <c r="Z5" s="50" t="s">
        <v>16</v>
      </c>
      <c r="AA5" s="50"/>
      <c r="AB5" s="50"/>
      <c r="AC5" s="50"/>
      <c r="AD5" s="50"/>
      <c r="AE5" s="50"/>
      <c r="AF5" s="50"/>
    </row>
    <row r="6" spans="2:33" s="6" customFormat="1" ht="26.1" customHeight="1" x14ac:dyDescent="0.25">
      <c r="B6" s="19" t="s">
        <v>1</v>
      </c>
      <c r="C6" s="19" t="s">
        <v>4</v>
      </c>
      <c r="D6" s="19" t="s">
        <v>5</v>
      </c>
      <c r="E6" s="19" t="s">
        <v>6</v>
      </c>
      <c r="F6" s="19" t="s">
        <v>7</v>
      </c>
      <c r="G6" s="20" t="s">
        <v>8</v>
      </c>
      <c r="H6" s="20" t="s">
        <v>9</v>
      </c>
      <c r="J6" s="19" t="s">
        <v>1</v>
      </c>
      <c r="K6" s="19" t="s">
        <v>4</v>
      </c>
      <c r="L6" s="19" t="s">
        <v>5</v>
      </c>
      <c r="M6" s="19" t="s">
        <v>6</v>
      </c>
      <c r="N6" s="19" t="s">
        <v>7</v>
      </c>
      <c r="O6" s="20" t="s">
        <v>8</v>
      </c>
      <c r="P6" s="20" t="s">
        <v>9</v>
      </c>
      <c r="R6" s="19" t="s">
        <v>1</v>
      </c>
      <c r="S6" s="19" t="s">
        <v>4</v>
      </c>
      <c r="T6" s="19" t="s">
        <v>5</v>
      </c>
      <c r="U6" s="19" t="s">
        <v>6</v>
      </c>
      <c r="V6" s="19" t="s">
        <v>7</v>
      </c>
      <c r="W6" s="20" t="s">
        <v>8</v>
      </c>
      <c r="X6" s="20" t="s">
        <v>9</v>
      </c>
      <c r="Z6" s="19" t="s">
        <v>1</v>
      </c>
      <c r="AA6" s="19" t="s">
        <v>4</v>
      </c>
      <c r="AB6" s="19" t="s">
        <v>5</v>
      </c>
      <c r="AC6" s="19" t="s">
        <v>6</v>
      </c>
      <c r="AD6" s="19" t="s">
        <v>7</v>
      </c>
      <c r="AE6" s="20" t="s">
        <v>8</v>
      </c>
      <c r="AF6" s="20" t="s">
        <v>9</v>
      </c>
    </row>
    <row r="7" spans="2:33" s="8" customFormat="1" ht="26.1" customHeight="1" x14ac:dyDescent="0.3">
      <c r="B7" s="9" t="str">
        <f>IF(DAY(_xlfn.SINGLE(JanSun1))=1,"",IF(AND(YEAR(_xlfn.SINGLE(JanSun1)+1)=_xlfn.SINGLE(CalendarYear),MONTH(_xlfn.SINGLE(JanSun1)+1)=1),_xlfn.SINGLE(JanSun1)+1,""))</f>
        <v/>
      </c>
      <c r="C7" s="9" t="str">
        <f>IF(DAY(_xlfn.SINGLE(JanSun1))=1,"",IF(AND(YEAR(_xlfn.SINGLE(JanSun1)+2)=_xlfn.SINGLE(CalendarYear),MONTH(_xlfn.SINGLE(JanSun1)+2)=1),_xlfn.SINGLE(JanSun1)+2,""))</f>
        <v/>
      </c>
      <c r="D7" s="10" t="str">
        <f>IF(DAY(_xlfn.SINGLE(JanSun1))=1,"",IF(AND(YEAR(_xlfn.SINGLE(JanSun1)+3)=_xlfn.SINGLE(CalendarYear),MONTH(_xlfn.SINGLE(JanSun1)+3)=1),_xlfn.SINGLE(JanSun1)+3,""))</f>
        <v/>
      </c>
      <c r="E7" s="10" t="str">
        <f>IF(DAY(_xlfn.SINGLE(JanSun1))=1,"",IF(AND(YEAR(_xlfn.SINGLE(JanSun1)+4)=_xlfn.SINGLE(CalendarYear),MONTH(_xlfn.SINGLE(JanSun1)+4)=1),_xlfn.SINGLE(JanSun1)+4,""))</f>
        <v/>
      </c>
      <c r="F7" s="10">
        <f>IF(DAY(_xlfn.SINGLE(JanSun1))=1,"",IF(AND(YEAR(_xlfn.SINGLE(JanSun1)+5)=_xlfn.SINGLE(CalendarYear),MONTH(_xlfn.SINGLE(JanSun1)+5)=1),_xlfn.SINGLE(JanSun1)+5,""))</f>
        <v>44197</v>
      </c>
      <c r="G7" s="11">
        <f>IF(DAY(_xlfn.SINGLE(JanSun1))=1,"",IF(AND(YEAR(_xlfn.SINGLE(JanSun1)+6)=_xlfn.SINGLE(CalendarYear),MONTH(_xlfn.SINGLE(JanSun1)+6)=1),_xlfn.SINGLE(JanSun1)+6,""))</f>
        <v>44198</v>
      </c>
      <c r="H7" s="11">
        <f>_xlfn.SINGLE(IF(DAY(_xlfn.SINGLE(JanSun1))=1,IF(AND(YEAR(_xlfn.SINGLE(JanSun1))=_xlfn.SINGLE(CalendarYear),MONTH(_xlfn.SINGLE(JanSun1))=1),JanSun1,""),IF(AND(YEAR(_xlfn.SINGLE(JanSun1)+7)=_xlfn.SINGLE(CalendarYear),MONTH(_xlfn.SINGLE(JanSun1)+7)=1),_xlfn.SINGLE(JanSun1)+7,"")))</f>
        <v>44199</v>
      </c>
      <c r="J7" s="9">
        <f>IF(DAY(_xlfn.SINGLE(FebSun1))=1,"",IF(AND(YEAR(_xlfn.SINGLE(FebSun1)+1)=_xlfn.SINGLE(CalendarYear),MONTH(_xlfn.SINGLE(FebSun1)+1)=2),_xlfn.SINGLE(FebSun1)+1,""))</f>
        <v>44228</v>
      </c>
      <c r="K7" s="9">
        <f>IF(DAY(_xlfn.SINGLE(FebSun1))=1,"",IF(AND(YEAR(_xlfn.SINGLE(FebSun1)+2)=_xlfn.SINGLE(CalendarYear),MONTH(_xlfn.SINGLE(FebSun1)+2)=2),_xlfn.SINGLE(FebSun1)+2,""))</f>
        <v>44229</v>
      </c>
      <c r="L7" s="10">
        <f>IF(DAY(_xlfn.SINGLE(FebSun1))=1,"",IF(AND(YEAR(_xlfn.SINGLE(FebSun1)+3)=_xlfn.SINGLE(CalendarYear),MONTH(_xlfn.SINGLE(FebSun1)+3)=2),_xlfn.SINGLE(FebSun1)+3,""))</f>
        <v>44230</v>
      </c>
      <c r="M7" s="10">
        <f>IF(DAY(_xlfn.SINGLE(FebSun1))=1,"",IF(AND(YEAR(_xlfn.SINGLE(FebSun1)+4)=_xlfn.SINGLE(CalendarYear),MONTH(_xlfn.SINGLE(FebSun1)+4)=2),_xlfn.SINGLE(FebSun1)+4,""))</f>
        <v>44231</v>
      </c>
      <c r="N7" s="10">
        <f>IF(DAY(_xlfn.SINGLE(FebSun1))=1,"",IF(AND(YEAR(_xlfn.SINGLE(FebSun1)+5)=_xlfn.SINGLE(CalendarYear),MONTH(_xlfn.SINGLE(FebSun1)+5)=2),_xlfn.SINGLE(FebSun1)+5,""))</f>
        <v>44232</v>
      </c>
      <c r="O7" s="11">
        <f>IF(DAY(_xlfn.SINGLE(FebSun1))=1,"",IF(AND(YEAR(_xlfn.SINGLE(FebSun1)+6)=_xlfn.SINGLE(CalendarYear),MONTH(_xlfn.SINGLE(FebSun1)+6)=2),_xlfn.SINGLE(FebSun1)+6,""))</f>
        <v>44233</v>
      </c>
      <c r="P7" s="11">
        <f>_xlfn.SINGLE(IF(DAY(_xlfn.SINGLE(FebSun1))=1,IF(AND(YEAR(_xlfn.SINGLE(FebSun1))=_xlfn.SINGLE(CalendarYear),MONTH(_xlfn.SINGLE(FebSun1))=2),FebSun1,""),IF(AND(YEAR(_xlfn.SINGLE(FebSun1)+7)=_xlfn.SINGLE(CalendarYear),MONTH(_xlfn.SINGLE(FebSun1)+7)=2),_xlfn.SINGLE(FebSun1)+7,"")))</f>
        <v>44234</v>
      </c>
      <c r="R7" s="9">
        <f>IF(DAY(_xlfn.SINGLE(MarSun1))=1,"",IF(AND(YEAR(_xlfn.SINGLE(MarSun1)+1)=_xlfn.SINGLE(CalendarYear),MONTH(_xlfn.SINGLE(MarSun1)+1)=3),_xlfn.SINGLE(MarSun1)+1,""))</f>
        <v>44256</v>
      </c>
      <c r="S7" s="9">
        <f>IF(DAY(_xlfn.SINGLE(MarSun1))=1,"",IF(AND(YEAR(_xlfn.SINGLE(MarSun1)+2)=_xlfn.SINGLE(CalendarYear),MONTH(_xlfn.SINGLE(MarSun1)+2)=3),_xlfn.SINGLE(MarSun1)+2,""))</f>
        <v>44257</v>
      </c>
      <c r="T7" s="10">
        <f>IF(DAY(_xlfn.SINGLE(MarSun1))=1,"",IF(AND(YEAR(_xlfn.SINGLE(MarSun1)+3)=_xlfn.SINGLE(CalendarYear),MONTH(_xlfn.SINGLE(MarSun1)+3)=3),_xlfn.SINGLE(MarSun1)+3,""))</f>
        <v>44258</v>
      </c>
      <c r="U7" s="10">
        <f>IF(DAY(_xlfn.SINGLE(MarSun1))=1,"",IF(AND(YEAR(_xlfn.SINGLE(MarSun1)+4)=_xlfn.SINGLE(CalendarYear),MONTH(_xlfn.SINGLE(MarSun1)+4)=3),_xlfn.SINGLE(MarSun1)+4,""))</f>
        <v>44259</v>
      </c>
      <c r="V7" s="10">
        <f>IF(DAY(_xlfn.SINGLE(MarSun1))=1,"",IF(AND(YEAR(_xlfn.SINGLE(MarSun1)+5)=_xlfn.SINGLE(CalendarYear),MONTH(_xlfn.SINGLE(MarSun1)+5)=3),_xlfn.SINGLE(MarSun1)+5,""))</f>
        <v>44260</v>
      </c>
      <c r="W7" s="11">
        <f>IF(DAY(_xlfn.SINGLE(MarSun1))=1,"",IF(AND(YEAR(_xlfn.SINGLE(MarSun1)+6)=_xlfn.SINGLE(CalendarYear),MONTH(_xlfn.SINGLE(MarSun1)+6)=3),_xlfn.SINGLE(MarSun1)+6,""))</f>
        <v>44261</v>
      </c>
      <c r="X7" s="11">
        <f>_xlfn.SINGLE(IF(DAY(_xlfn.SINGLE(MarSun1))=1,IF(AND(YEAR(_xlfn.SINGLE(MarSun1))=_xlfn.SINGLE(CalendarYear),MONTH(_xlfn.SINGLE(MarSun1))=3),MarSun1,""),IF(AND(YEAR(_xlfn.SINGLE(MarSun1)+7)=_xlfn.SINGLE(CalendarYear),MONTH(_xlfn.SINGLE(MarSun1)+7)=3),_xlfn.SINGLE(MarSun1)+7,"")))</f>
        <v>44262</v>
      </c>
      <c r="Z7" s="9" t="str">
        <f>IF(DAY(_xlfn.SINGLE(AprSun1))=1,"",IF(AND(YEAR(_xlfn.SINGLE(AprSun1)+1)=_xlfn.SINGLE(CalendarYear),MONTH(_xlfn.SINGLE(AprSun1)+1)=4),_xlfn.SINGLE(AprSun1)+1,""))</f>
        <v/>
      </c>
      <c r="AA7" s="9" t="str">
        <f>IF(DAY(_xlfn.SINGLE(AprSun1))=1,"",IF(AND(YEAR(_xlfn.SINGLE(AprSun1)+2)=_xlfn.SINGLE(CalendarYear),MONTH(_xlfn.SINGLE(AprSun1)+2)=4),_xlfn.SINGLE(AprSun1)+2,""))</f>
        <v/>
      </c>
      <c r="AB7" s="10" t="str">
        <f>IF(DAY(_xlfn.SINGLE(AprSun1))=1,"",IF(AND(YEAR(_xlfn.SINGLE(AprSun1)+3)=_xlfn.SINGLE(CalendarYear),MONTH(_xlfn.SINGLE(AprSun1)+3)=4),_xlfn.SINGLE(AprSun1)+3,""))</f>
        <v/>
      </c>
      <c r="AC7" s="10">
        <f>IF(DAY(_xlfn.SINGLE(AprSun1))=1,"",IF(AND(YEAR(_xlfn.SINGLE(AprSun1)+4)=_xlfn.SINGLE(CalendarYear),MONTH(_xlfn.SINGLE(AprSun1)+4)=4),_xlfn.SINGLE(AprSun1)+4,""))</f>
        <v>44287</v>
      </c>
      <c r="AD7" s="10">
        <f>IF(DAY(_xlfn.SINGLE(AprSun1))=1,"",IF(AND(YEAR(_xlfn.SINGLE(AprSun1)+5)=_xlfn.SINGLE(CalendarYear),MONTH(_xlfn.SINGLE(AprSun1)+5)=4),_xlfn.SINGLE(AprSun1)+5,""))</f>
        <v>44288</v>
      </c>
      <c r="AE7" s="11">
        <f>IF(DAY(_xlfn.SINGLE(AprSun1))=1,"",IF(AND(YEAR(_xlfn.SINGLE(AprSun1)+6)=_xlfn.SINGLE(CalendarYear),MONTH(_xlfn.SINGLE(AprSun1)+6)=4),_xlfn.SINGLE(AprSun1)+6,""))</f>
        <v>44289</v>
      </c>
      <c r="AF7" s="11">
        <f>_xlfn.SINGLE(IF(DAY(_xlfn.SINGLE(AprSun1))=1,IF(AND(YEAR(_xlfn.SINGLE(AprSun1))=_xlfn.SINGLE(CalendarYear),MONTH(_xlfn.SINGLE(AprSun1))=4),AprSun1,""),IF(AND(YEAR(_xlfn.SINGLE(AprSun1)+7)=_xlfn.SINGLE(CalendarYear),MONTH(_xlfn.SINGLE(AprSun1)+7)=4),_xlfn.SINGLE(AprSun1)+7,"")))</f>
        <v>44290</v>
      </c>
    </row>
    <row r="8" spans="2:33" s="8" customFormat="1" ht="26.1" customHeight="1" x14ac:dyDescent="0.3">
      <c r="B8" s="12">
        <f>IF(DAY(_xlfn.SINGLE(JanSun1))=1,IF(AND(YEAR(_xlfn.SINGLE(JanSun1)+1)=_xlfn.SINGLE(CalendarYear),MONTH(_xlfn.SINGLE(JanSun1)+1)=1),_xlfn.SINGLE(JanSun1)+1,""),IF(AND(YEAR(_xlfn.SINGLE(JanSun1)+8)=_xlfn.SINGLE(CalendarYear),MONTH(_xlfn.SINGLE(JanSun1)+8)=1),_xlfn.SINGLE(JanSun1)+8,""))</f>
        <v>44200</v>
      </c>
      <c r="C8" s="12">
        <f>IF(DAY(_xlfn.SINGLE(JanSun1))=1,IF(AND(YEAR(_xlfn.SINGLE(JanSun1)+2)=_xlfn.SINGLE(CalendarYear),MONTH(_xlfn.SINGLE(JanSun1)+2)=1),_xlfn.SINGLE(JanSun1)+2,""),IF(AND(YEAR(_xlfn.SINGLE(JanSun1)+9)=_xlfn.SINGLE(CalendarYear),MONTH(_xlfn.SINGLE(JanSun1)+9)=1),_xlfn.SINGLE(JanSun1)+9,""))</f>
        <v>44201</v>
      </c>
      <c r="D8" s="12">
        <f>IF(DAY(_xlfn.SINGLE(JanSun1))=1,IF(AND(YEAR(_xlfn.SINGLE(JanSun1)+3)=_xlfn.SINGLE(CalendarYear),MONTH(_xlfn.SINGLE(JanSun1)+3)=1),_xlfn.SINGLE(JanSun1)+3,""),IF(AND(YEAR(_xlfn.SINGLE(JanSun1)+10)=_xlfn.SINGLE(CalendarYear),MONTH(_xlfn.SINGLE(JanSun1)+10)=1),_xlfn.SINGLE(JanSun1)+10,""))</f>
        <v>44202</v>
      </c>
      <c r="E8" s="13">
        <f>IF(DAY(_xlfn.SINGLE(JanSun1))=1,IF(AND(YEAR(_xlfn.SINGLE(JanSun1)+4)=_xlfn.SINGLE(CalendarYear),MONTH(_xlfn.SINGLE(JanSun1)+4)=1),_xlfn.SINGLE(JanSun1)+4,""),IF(AND(YEAR(_xlfn.SINGLE(JanSun1)+11)=_xlfn.SINGLE(CalendarYear),MONTH(_xlfn.SINGLE(JanSun1)+11)=1),_xlfn.SINGLE(JanSun1)+11,""))</f>
        <v>44203</v>
      </c>
      <c r="F8" s="13">
        <f>IF(DAY(_xlfn.SINGLE(JanSun1))=1,IF(AND(YEAR(_xlfn.SINGLE(JanSun1)+5)=_xlfn.SINGLE(CalendarYear),MONTH(_xlfn.SINGLE(JanSun1)+5)=1),_xlfn.SINGLE(JanSun1)+5,""),IF(AND(YEAR(_xlfn.SINGLE(JanSun1)+12)=_xlfn.SINGLE(CalendarYear),MONTH(_xlfn.SINGLE(JanSun1)+12)=1),_xlfn.SINGLE(JanSun1)+12,""))</f>
        <v>44204</v>
      </c>
      <c r="G8" s="14">
        <f>IF(DAY(_xlfn.SINGLE(JanSun1))=1,IF(AND(YEAR(_xlfn.SINGLE(JanSun1)+6)=_xlfn.SINGLE(CalendarYear),MONTH(_xlfn.SINGLE(JanSun1)+6)=1),_xlfn.SINGLE(JanSun1)+6,""),IF(AND(YEAR(_xlfn.SINGLE(JanSun1)+13)=_xlfn.SINGLE(CalendarYear),MONTH(_xlfn.SINGLE(JanSun1)+13)=1),_xlfn.SINGLE(JanSun1)+13,""))</f>
        <v>44205</v>
      </c>
      <c r="H8" s="14">
        <f>IF(DAY(_xlfn.SINGLE(JanSun1))=1,IF(AND(YEAR(_xlfn.SINGLE(JanSun1)+7)=_xlfn.SINGLE(CalendarYear),MONTH(_xlfn.SINGLE(JanSun1)+7)=1),_xlfn.SINGLE(JanSun1)+7,""),IF(AND(YEAR(_xlfn.SINGLE(JanSun1)+14)=_xlfn.SINGLE(CalendarYear),MONTH(_xlfn.SINGLE(JanSun1)+14)=1),_xlfn.SINGLE(JanSun1)+14,""))</f>
        <v>44206</v>
      </c>
      <c r="J8" s="12">
        <f>IF(DAY(_xlfn.SINGLE(FebSun1))=1,IF(AND(YEAR(_xlfn.SINGLE(FebSun1)+1)=_xlfn.SINGLE(CalendarYear),MONTH(_xlfn.SINGLE(FebSun1)+1)=2),_xlfn.SINGLE(FebSun1)+1,""),IF(AND(YEAR(_xlfn.SINGLE(FebSun1)+8)=_xlfn.SINGLE(CalendarYear),MONTH(_xlfn.SINGLE(FebSun1)+8)=2),_xlfn.SINGLE(FebSun1)+8,""))</f>
        <v>44235</v>
      </c>
      <c r="K8" s="12">
        <f>IF(DAY(_xlfn.SINGLE(FebSun1))=1,IF(AND(YEAR(_xlfn.SINGLE(FebSun1)+2)=_xlfn.SINGLE(CalendarYear),MONTH(_xlfn.SINGLE(FebSun1)+2)=2),_xlfn.SINGLE(FebSun1)+2,""),IF(AND(YEAR(_xlfn.SINGLE(FebSun1)+9)=_xlfn.SINGLE(CalendarYear),MONTH(_xlfn.SINGLE(FebSun1)+9)=2),_xlfn.SINGLE(FebSun1)+9,""))</f>
        <v>44236</v>
      </c>
      <c r="L8" s="12">
        <f>IF(DAY(_xlfn.SINGLE(FebSun1))=1,IF(AND(YEAR(_xlfn.SINGLE(FebSun1)+3)=_xlfn.SINGLE(CalendarYear),MONTH(_xlfn.SINGLE(FebSun1)+3)=2),_xlfn.SINGLE(FebSun1)+3,""),IF(AND(YEAR(_xlfn.SINGLE(FebSun1)+10)=_xlfn.SINGLE(CalendarYear),MONTH(_xlfn.SINGLE(FebSun1)+10)=2),_xlfn.SINGLE(FebSun1)+10,""))</f>
        <v>44237</v>
      </c>
      <c r="M8" s="13">
        <f>IF(DAY(_xlfn.SINGLE(FebSun1))=1,IF(AND(YEAR(_xlfn.SINGLE(FebSun1)+4)=_xlfn.SINGLE(CalendarYear),MONTH(_xlfn.SINGLE(FebSun1)+4)=2),_xlfn.SINGLE(FebSun1)+4,""),IF(AND(YEAR(_xlfn.SINGLE(FebSun1)+11)=_xlfn.SINGLE(CalendarYear),MONTH(_xlfn.SINGLE(FebSun1)+11)=2),_xlfn.SINGLE(FebSun1)+11,""))</f>
        <v>44238</v>
      </c>
      <c r="N8" s="13">
        <f>IF(DAY(_xlfn.SINGLE(FebSun1))=1,IF(AND(YEAR(_xlfn.SINGLE(FebSun1)+5)=_xlfn.SINGLE(CalendarYear),MONTH(_xlfn.SINGLE(FebSun1)+5)=2),_xlfn.SINGLE(FebSun1)+5,""),IF(AND(YEAR(_xlfn.SINGLE(FebSun1)+12)=_xlfn.SINGLE(CalendarYear),MONTH(_xlfn.SINGLE(FebSun1)+12)=2),_xlfn.SINGLE(FebSun1)+12,""))</f>
        <v>44239</v>
      </c>
      <c r="O8" s="14">
        <f>IF(DAY(_xlfn.SINGLE(FebSun1))=1,IF(AND(YEAR(_xlfn.SINGLE(FebSun1)+6)=_xlfn.SINGLE(CalendarYear),MONTH(_xlfn.SINGLE(FebSun1)+6)=2),_xlfn.SINGLE(FebSun1)+6,""),IF(AND(YEAR(_xlfn.SINGLE(FebSun1)+13)=_xlfn.SINGLE(CalendarYear),MONTH(_xlfn.SINGLE(FebSun1)+13)=2),_xlfn.SINGLE(FebSun1)+13,""))</f>
        <v>44240</v>
      </c>
      <c r="P8" s="14">
        <f>IF(DAY(_xlfn.SINGLE(FebSun1))=1,IF(AND(YEAR(_xlfn.SINGLE(FebSun1)+7)=_xlfn.SINGLE(CalendarYear),MONTH(_xlfn.SINGLE(FebSun1)+7)=2),_xlfn.SINGLE(FebSun1)+7,""),IF(AND(YEAR(_xlfn.SINGLE(FebSun1)+14)=_xlfn.SINGLE(CalendarYear),MONTH(_xlfn.SINGLE(FebSun1)+14)=2),_xlfn.SINGLE(FebSun1)+14,""))</f>
        <v>44241</v>
      </c>
      <c r="R8" s="12">
        <f>IF(DAY(_xlfn.SINGLE(MarSun1))=1,IF(AND(YEAR(_xlfn.SINGLE(MarSun1)+1)=_xlfn.SINGLE(CalendarYear),MONTH(_xlfn.SINGLE(MarSun1)+1)=3),_xlfn.SINGLE(MarSun1)+1,""),IF(AND(YEAR(_xlfn.SINGLE(MarSun1)+8)=_xlfn.SINGLE(CalendarYear),MONTH(_xlfn.SINGLE(MarSun1)+8)=3),_xlfn.SINGLE(MarSun1)+8,""))</f>
        <v>44263</v>
      </c>
      <c r="S8" s="12">
        <f>IF(DAY(_xlfn.SINGLE(MarSun1))=1,IF(AND(YEAR(_xlfn.SINGLE(MarSun1)+2)=_xlfn.SINGLE(CalendarYear),MONTH(_xlfn.SINGLE(MarSun1)+2)=3),_xlfn.SINGLE(MarSun1)+2,""),IF(AND(YEAR(_xlfn.SINGLE(MarSun1)+9)=_xlfn.SINGLE(CalendarYear),MONTH(_xlfn.SINGLE(MarSun1)+9)=3),_xlfn.SINGLE(MarSun1)+9,""))</f>
        <v>44264</v>
      </c>
      <c r="T8" s="12">
        <f>IF(DAY(_xlfn.SINGLE(MarSun1))=1,IF(AND(YEAR(_xlfn.SINGLE(MarSun1)+3)=_xlfn.SINGLE(CalendarYear),MONTH(_xlfn.SINGLE(MarSun1)+3)=3),_xlfn.SINGLE(MarSun1)+3,""),IF(AND(YEAR(_xlfn.SINGLE(MarSun1)+10)=_xlfn.SINGLE(CalendarYear),MONTH(_xlfn.SINGLE(MarSun1)+10)=3),_xlfn.SINGLE(MarSun1)+10,""))</f>
        <v>44265</v>
      </c>
      <c r="U8" s="13">
        <f>IF(DAY(_xlfn.SINGLE(MarSun1))=1,IF(AND(YEAR(_xlfn.SINGLE(MarSun1)+4)=_xlfn.SINGLE(CalendarYear),MONTH(_xlfn.SINGLE(MarSun1)+4)=3),_xlfn.SINGLE(MarSun1)+4,""),IF(AND(YEAR(_xlfn.SINGLE(MarSun1)+11)=_xlfn.SINGLE(CalendarYear),MONTH(_xlfn.SINGLE(MarSun1)+11)=3),_xlfn.SINGLE(MarSun1)+11,""))</f>
        <v>44266</v>
      </c>
      <c r="V8" s="13">
        <f>IF(DAY(_xlfn.SINGLE(MarSun1))=1,IF(AND(YEAR(_xlfn.SINGLE(MarSun1)+5)=_xlfn.SINGLE(CalendarYear),MONTH(_xlfn.SINGLE(MarSun1)+5)=3),_xlfn.SINGLE(MarSun1)+5,""),IF(AND(YEAR(_xlfn.SINGLE(MarSun1)+12)=_xlfn.SINGLE(CalendarYear),MONTH(_xlfn.SINGLE(MarSun1)+12)=3),_xlfn.SINGLE(MarSun1)+12,""))</f>
        <v>44267</v>
      </c>
      <c r="W8" s="14">
        <f>IF(DAY(_xlfn.SINGLE(MarSun1))=1,IF(AND(YEAR(_xlfn.SINGLE(MarSun1)+6)=_xlfn.SINGLE(CalendarYear),MONTH(_xlfn.SINGLE(MarSun1)+6)=3),_xlfn.SINGLE(MarSun1)+6,""),IF(AND(YEAR(_xlfn.SINGLE(MarSun1)+13)=_xlfn.SINGLE(CalendarYear),MONTH(_xlfn.SINGLE(MarSun1)+13)=3),_xlfn.SINGLE(MarSun1)+13,""))</f>
        <v>44268</v>
      </c>
      <c r="X8" s="14">
        <f>IF(DAY(_xlfn.SINGLE(MarSun1))=1,IF(AND(YEAR(_xlfn.SINGLE(MarSun1)+7)=_xlfn.SINGLE(CalendarYear),MONTH(_xlfn.SINGLE(MarSun1)+7)=3),_xlfn.SINGLE(MarSun1)+7,""),IF(AND(YEAR(_xlfn.SINGLE(MarSun1)+14)=_xlfn.SINGLE(CalendarYear),MONTH(_xlfn.SINGLE(MarSun1)+14)=3),_xlfn.SINGLE(MarSun1)+14,""))</f>
        <v>44269</v>
      </c>
      <c r="Z8" s="12">
        <f>IF(DAY(_xlfn.SINGLE(AprSun1))=1,IF(AND(YEAR(_xlfn.SINGLE(AprSun1)+1)=_xlfn.SINGLE(CalendarYear),MONTH(_xlfn.SINGLE(AprSun1)+1)=4),_xlfn.SINGLE(AprSun1)+1,""),IF(AND(YEAR(_xlfn.SINGLE(AprSun1)+8)=_xlfn.SINGLE(CalendarYear),MONTH(_xlfn.SINGLE(AprSun1)+8)=4),_xlfn.SINGLE(AprSun1)+8,""))</f>
        <v>44291</v>
      </c>
      <c r="AA8" s="12">
        <f>IF(DAY(_xlfn.SINGLE(AprSun1))=1,IF(AND(YEAR(_xlfn.SINGLE(AprSun1)+2)=_xlfn.SINGLE(CalendarYear),MONTH(_xlfn.SINGLE(AprSun1)+2)=4),_xlfn.SINGLE(AprSun1)+2,""),IF(AND(YEAR(_xlfn.SINGLE(AprSun1)+9)=_xlfn.SINGLE(CalendarYear),MONTH(_xlfn.SINGLE(AprSun1)+9)=4),_xlfn.SINGLE(AprSun1)+9,""))</f>
        <v>44292</v>
      </c>
      <c r="AB8" s="12">
        <f>IF(DAY(_xlfn.SINGLE(AprSun1))=1,IF(AND(YEAR(_xlfn.SINGLE(AprSun1)+3)=_xlfn.SINGLE(CalendarYear),MONTH(_xlfn.SINGLE(AprSun1)+3)=4),_xlfn.SINGLE(AprSun1)+3,""),IF(AND(YEAR(_xlfn.SINGLE(AprSun1)+10)=_xlfn.SINGLE(CalendarYear),MONTH(_xlfn.SINGLE(AprSun1)+10)=4),_xlfn.SINGLE(AprSun1)+10,""))</f>
        <v>44293</v>
      </c>
      <c r="AC8" s="13">
        <f>IF(DAY(_xlfn.SINGLE(AprSun1))=1,IF(AND(YEAR(_xlfn.SINGLE(AprSun1)+4)=_xlfn.SINGLE(CalendarYear),MONTH(_xlfn.SINGLE(AprSun1)+4)=4),_xlfn.SINGLE(AprSun1)+4,""),IF(AND(YEAR(_xlfn.SINGLE(AprSun1)+11)=_xlfn.SINGLE(CalendarYear),MONTH(_xlfn.SINGLE(AprSun1)+11)=4),_xlfn.SINGLE(AprSun1)+11,""))</f>
        <v>44294</v>
      </c>
      <c r="AD8" s="13">
        <f>IF(DAY(_xlfn.SINGLE(AprSun1))=1,IF(AND(YEAR(_xlfn.SINGLE(AprSun1)+5)=_xlfn.SINGLE(CalendarYear),MONTH(_xlfn.SINGLE(AprSun1)+5)=4),_xlfn.SINGLE(AprSun1)+5,""),IF(AND(YEAR(_xlfn.SINGLE(AprSun1)+12)=_xlfn.SINGLE(CalendarYear),MONTH(_xlfn.SINGLE(AprSun1)+12)=4),_xlfn.SINGLE(AprSun1)+12,""))</f>
        <v>44295</v>
      </c>
      <c r="AE8" s="14">
        <f>IF(DAY(_xlfn.SINGLE(AprSun1))=1,IF(AND(YEAR(_xlfn.SINGLE(AprSun1)+6)=_xlfn.SINGLE(CalendarYear),MONTH(_xlfn.SINGLE(AprSun1)+6)=4),_xlfn.SINGLE(AprSun1)+6,""),IF(AND(YEAR(_xlfn.SINGLE(AprSun1)+13)=_xlfn.SINGLE(CalendarYear),MONTH(_xlfn.SINGLE(AprSun1)+13)=4),_xlfn.SINGLE(AprSun1)+13,""))</f>
        <v>44296</v>
      </c>
      <c r="AF8" s="14">
        <f>IF(DAY(_xlfn.SINGLE(AprSun1))=1,IF(AND(YEAR(_xlfn.SINGLE(AprSun1)+7)=_xlfn.SINGLE(CalendarYear),MONTH(_xlfn.SINGLE(AprSun1)+7)=4),_xlfn.SINGLE(AprSun1)+7,""),IF(AND(YEAR(_xlfn.SINGLE(AprSun1)+14)=_xlfn.SINGLE(CalendarYear),MONTH(_xlfn.SINGLE(AprSun1)+14)=4),_xlfn.SINGLE(AprSun1)+14,""))</f>
        <v>44297</v>
      </c>
    </row>
    <row r="9" spans="2:33" s="8" customFormat="1" ht="26.1" customHeight="1" x14ac:dyDescent="0.3">
      <c r="B9" s="13">
        <f>IF(DAY(_xlfn.SINGLE(JanSun1))=1,IF(AND(YEAR(_xlfn.SINGLE(JanSun1)+8)=_xlfn.SINGLE(CalendarYear),MONTH(_xlfn.SINGLE(JanSun1)+8)=1),_xlfn.SINGLE(JanSun1)+8,""),IF(AND(YEAR(_xlfn.SINGLE(JanSun1)+15)=_xlfn.SINGLE(CalendarYear),MONTH(_xlfn.SINGLE(JanSun1)+15)=1),_xlfn.SINGLE(JanSun1)+15,""))</f>
        <v>44207</v>
      </c>
      <c r="C9" s="13">
        <f>IF(DAY(_xlfn.SINGLE(JanSun1))=1,IF(AND(YEAR(_xlfn.SINGLE(JanSun1)+9)=_xlfn.SINGLE(CalendarYear),MONTH(_xlfn.SINGLE(JanSun1)+9)=1),_xlfn.SINGLE(JanSun1)+9,""),IF(AND(YEAR(_xlfn.SINGLE(JanSun1)+16)=_xlfn.SINGLE(CalendarYear),MONTH(_xlfn.SINGLE(JanSun1)+16)=1),_xlfn.SINGLE(JanSun1)+16,""))</f>
        <v>44208</v>
      </c>
      <c r="D9" s="12">
        <f>IF(DAY(_xlfn.SINGLE(JanSun1))=1,IF(AND(YEAR(_xlfn.SINGLE(JanSun1)+10)=_xlfn.SINGLE(CalendarYear),MONTH(_xlfn.SINGLE(JanSun1)+10)=1),_xlfn.SINGLE(JanSun1)+10,""),IF(AND(YEAR(_xlfn.SINGLE(JanSun1)+17)=_xlfn.SINGLE(CalendarYear),MONTH(_xlfn.SINGLE(JanSun1)+17)=1),_xlfn.SINGLE(JanSun1)+17,""))</f>
        <v>44209</v>
      </c>
      <c r="E9" s="12">
        <f>IF(DAY(_xlfn.SINGLE(JanSun1))=1,IF(AND(YEAR(_xlfn.SINGLE(JanSun1)+11)=_xlfn.SINGLE(CalendarYear),MONTH(_xlfn.SINGLE(JanSun1)+11)=1),_xlfn.SINGLE(JanSun1)+11,""),IF(AND(YEAR(_xlfn.SINGLE(JanSun1)+18)=_xlfn.SINGLE(CalendarYear),MONTH(_xlfn.SINGLE(JanSun1)+18)=1),_xlfn.SINGLE(JanSun1)+18,""))</f>
        <v>44210</v>
      </c>
      <c r="F9" s="15">
        <f>IF(DAY(_xlfn.SINGLE(JanSun1))=1,IF(AND(YEAR(_xlfn.SINGLE(JanSun1)+12)=_xlfn.SINGLE(CalendarYear),MONTH(_xlfn.SINGLE(JanSun1)+12)=1),_xlfn.SINGLE(JanSun1)+12,""),IF(AND(YEAR(_xlfn.SINGLE(JanSun1)+19)=_xlfn.SINGLE(CalendarYear),MONTH(_xlfn.SINGLE(JanSun1)+19)=1),_xlfn.SINGLE(JanSun1)+19,""))</f>
        <v>44211</v>
      </c>
      <c r="G9" s="15">
        <f>IF(DAY(_xlfn.SINGLE(JanSun1))=1,IF(AND(YEAR(_xlfn.SINGLE(JanSun1)+13)=_xlfn.SINGLE(CalendarYear),MONTH(_xlfn.SINGLE(JanSun1)+13)=1),_xlfn.SINGLE(JanSun1)+13,""),IF(AND(YEAR(_xlfn.SINGLE(JanSun1)+20)=_xlfn.SINGLE(CalendarYear),MONTH(_xlfn.SINGLE(JanSun1)+20)=1),_xlfn.SINGLE(JanSun1)+20,""))</f>
        <v>44212</v>
      </c>
      <c r="H9" s="13">
        <f>IF(DAY(_xlfn.SINGLE(JanSun1))=1,IF(AND(YEAR(_xlfn.SINGLE(JanSun1)+14)=_xlfn.SINGLE(CalendarYear),MONTH(_xlfn.SINGLE(JanSun1)+14)=1),_xlfn.SINGLE(JanSun1)+14,""),IF(AND(YEAR(_xlfn.SINGLE(JanSun1)+21)=_xlfn.SINGLE(CalendarYear),MONTH(_xlfn.SINGLE(JanSun1)+21)=1),_xlfn.SINGLE(JanSun1)+21,""))</f>
        <v>44213</v>
      </c>
      <c r="J9" s="13">
        <f>IF(DAY(_xlfn.SINGLE(FebSun1))=1,IF(AND(YEAR(_xlfn.SINGLE(FebSun1)+8)=_xlfn.SINGLE(CalendarYear),MONTH(_xlfn.SINGLE(FebSun1)+8)=2),_xlfn.SINGLE(FebSun1)+8,""),IF(AND(YEAR(_xlfn.SINGLE(FebSun1)+15)=_xlfn.SINGLE(CalendarYear),MONTH(_xlfn.SINGLE(FebSun1)+15)=2),_xlfn.SINGLE(FebSun1)+15,""))</f>
        <v>44242</v>
      </c>
      <c r="K9" s="13">
        <f>IF(DAY(_xlfn.SINGLE(FebSun1))=1,IF(AND(YEAR(_xlfn.SINGLE(FebSun1)+9)=_xlfn.SINGLE(CalendarYear),MONTH(_xlfn.SINGLE(FebSun1)+9)=2),_xlfn.SINGLE(FebSun1)+9,""),IF(AND(YEAR(_xlfn.SINGLE(FebSun1)+16)=_xlfn.SINGLE(CalendarYear),MONTH(_xlfn.SINGLE(FebSun1)+16)=2),_xlfn.SINGLE(FebSun1)+16,""))</f>
        <v>44243</v>
      </c>
      <c r="L9" s="12">
        <f>IF(DAY(_xlfn.SINGLE(FebSun1))=1,IF(AND(YEAR(_xlfn.SINGLE(FebSun1)+10)=_xlfn.SINGLE(CalendarYear),MONTH(_xlfn.SINGLE(FebSun1)+10)=2),_xlfn.SINGLE(FebSun1)+10,""),IF(AND(YEAR(_xlfn.SINGLE(FebSun1)+17)=_xlfn.SINGLE(CalendarYear),MONTH(_xlfn.SINGLE(FebSun1)+17)=2),_xlfn.SINGLE(FebSun1)+17,""))</f>
        <v>44244</v>
      </c>
      <c r="M9" s="12">
        <f>IF(DAY(_xlfn.SINGLE(FebSun1))=1,IF(AND(YEAR(_xlfn.SINGLE(FebSun1)+11)=_xlfn.SINGLE(CalendarYear),MONTH(_xlfn.SINGLE(FebSun1)+11)=2),_xlfn.SINGLE(FebSun1)+11,""),IF(AND(YEAR(_xlfn.SINGLE(FebSun1)+18)=_xlfn.SINGLE(CalendarYear),MONTH(_xlfn.SINGLE(FebSun1)+18)=2),_xlfn.SINGLE(FebSun1)+18,""))</f>
        <v>44245</v>
      </c>
      <c r="N9" s="15">
        <f>IF(DAY(_xlfn.SINGLE(FebSun1))=1,IF(AND(YEAR(_xlfn.SINGLE(FebSun1)+12)=_xlfn.SINGLE(CalendarYear),MONTH(_xlfn.SINGLE(FebSun1)+12)=2),_xlfn.SINGLE(FebSun1)+12,""),IF(AND(YEAR(_xlfn.SINGLE(FebSun1)+19)=_xlfn.SINGLE(CalendarYear),MONTH(_xlfn.SINGLE(FebSun1)+19)=2),_xlfn.SINGLE(FebSun1)+19,""))</f>
        <v>44246</v>
      </c>
      <c r="O9" s="15">
        <f>IF(DAY(_xlfn.SINGLE(FebSun1))=1,IF(AND(YEAR(_xlfn.SINGLE(FebSun1)+13)=_xlfn.SINGLE(CalendarYear),MONTH(_xlfn.SINGLE(FebSun1)+13)=2),_xlfn.SINGLE(FebSun1)+13,""),IF(AND(YEAR(_xlfn.SINGLE(FebSun1)+20)=_xlfn.SINGLE(CalendarYear),MONTH(_xlfn.SINGLE(FebSun1)+20)=2),_xlfn.SINGLE(FebSun1)+20,""))</f>
        <v>44247</v>
      </c>
      <c r="P9" s="13">
        <f>IF(DAY(_xlfn.SINGLE(FebSun1))=1,IF(AND(YEAR(_xlfn.SINGLE(FebSun1)+14)=_xlfn.SINGLE(CalendarYear),MONTH(_xlfn.SINGLE(FebSun1)+14)=2),_xlfn.SINGLE(FebSun1)+14,""),IF(AND(YEAR(_xlfn.SINGLE(FebSun1)+21)=_xlfn.SINGLE(CalendarYear),MONTH(_xlfn.SINGLE(FebSun1)+21)=2),_xlfn.SINGLE(FebSun1)+21,""))</f>
        <v>44248</v>
      </c>
      <c r="R9" s="13">
        <f>IF(DAY(_xlfn.SINGLE(MarSun1))=1,IF(AND(YEAR(_xlfn.SINGLE(MarSun1)+8)=_xlfn.SINGLE(CalendarYear),MONTH(_xlfn.SINGLE(MarSun1)+8)=3),_xlfn.SINGLE(MarSun1)+8,""),IF(AND(YEAR(_xlfn.SINGLE(MarSun1)+15)=_xlfn.SINGLE(CalendarYear),MONTH(_xlfn.SINGLE(MarSun1)+15)=3),_xlfn.SINGLE(MarSun1)+15,""))</f>
        <v>44270</v>
      </c>
      <c r="S9" s="13">
        <f>IF(DAY(_xlfn.SINGLE(MarSun1))=1,IF(AND(YEAR(_xlfn.SINGLE(MarSun1)+9)=_xlfn.SINGLE(CalendarYear),MONTH(_xlfn.SINGLE(MarSun1)+9)=3),_xlfn.SINGLE(MarSun1)+9,""),IF(AND(YEAR(_xlfn.SINGLE(MarSun1)+16)=_xlfn.SINGLE(CalendarYear),MONTH(_xlfn.SINGLE(MarSun1)+16)=3),_xlfn.SINGLE(MarSun1)+16,""))</f>
        <v>44271</v>
      </c>
      <c r="T9" s="12">
        <f>IF(DAY(_xlfn.SINGLE(MarSun1))=1,IF(AND(YEAR(_xlfn.SINGLE(MarSun1)+10)=_xlfn.SINGLE(CalendarYear),MONTH(_xlfn.SINGLE(MarSun1)+10)=3),_xlfn.SINGLE(MarSun1)+10,""),IF(AND(YEAR(_xlfn.SINGLE(MarSun1)+17)=_xlfn.SINGLE(CalendarYear),MONTH(_xlfn.SINGLE(MarSun1)+17)=3),_xlfn.SINGLE(MarSun1)+17,""))</f>
        <v>44272</v>
      </c>
      <c r="U9" s="12">
        <f>IF(DAY(_xlfn.SINGLE(MarSun1))=1,IF(AND(YEAR(_xlfn.SINGLE(MarSun1)+11)=_xlfn.SINGLE(CalendarYear),MONTH(_xlfn.SINGLE(MarSun1)+11)=3),_xlfn.SINGLE(MarSun1)+11,""),IF(AND(YEAR(_xlfn.SINGLE(MarSun1)+18)=_xlfn.SINGLE(CalendarYear),MONTH(_xlfn.SINGLE(MarSun1)+18)=3),_xlfn.SINGLE(MarSun1)+18,""))</f>
        <v>44273</v>
      </c>
      <c r="V9" s="15">
        <f>IF(DAY(_xlfn.SINGLE(MarSun1))=1,IF(AND(YEAR(_xlfn.SINGLE(MarSun1)+12)=_xlfn.SINGLE(CalendarYear),MONTH(_xlfn.SINGLE(MarSun1)+12)=3),_xlfn.SINGLE(MarSun1)+12,""),IF(AND(YEAR(_xlfn.SINGLE(MarSun1)+19)=_xlfn.SINGLE(CalendarYear),MONTH(_xlfn.SINGLE(MarSun1)+19)=3),_xlfn.SINGLE(MarSun1)+19,""))</f>
        <v>44274</v>
      </c>
      <c r="W9" s="15">
        <f>IF(DAY(_xlfn.SINGLE(MarSun1))=1,IF(AND(YEAR(_xlfn.SINGLE(MarSun1)+13)=_xlfn.SINGLE(CalendarYear),MONTH(_xlfn.SINGLE(MarSun1)+13)=3),_xlfn.SINGLE(MarSun1)+13,""),IF(AND(YEAR(_xlfn.SINGLE(MarSun1)+20)=_xlfn.SINGLE(CalendarYear),MONTH(_xlfn.SINGLE(MarSun1)+20)=3),_xlfn.SINGLE(MarSun1)+20,""))</f>
        <v>44275</v>
      </c>
      <c r="X9" s="13">
        <f>IF(DAY(_xlfn.SINGLE(MarSun1))=1,IF(AND(YEAR(_xlfn.SINGLE(MarSun1)+14)=_xlfn.SINGLE(CalendarYear),MONTH(_xlfn.SINGLE(MarSun1)+14)=3),_xlfn.SINGLE(MarSun1)+14,""),IF(AND(YEAR(_xlfn.SINGLE(MarSun1)+21)=_xlfn.SINGLE(CalendarYear),MONTH(_xlfn.SINGLE(MarSun1)+21)=3),_xlfn.SINGLE(MarSun1)+21,""))</f>
        <v>44276</v>
      </c>
      <c r="Z9" s="13">
        <f>IF(DAY(_xlfn.SINGLE(AprSun1))=1,IF(AND(YEAR(_xlfn.SINGLE(AprSun1)+8)=_xlfn.SINGLE(CalendarYear),MONTH(_xlfn.SINGLE(AprSun1)+8)=4),_xlfn.SINGLE(AprSun1)+8,""),IF(AND(YEAR(_xlfn.SINGLE(AprSun1)+15)=_xlfn.SINGLE(CalendarYear),MONTH(_xlfn.SINGLE(AprSun1)+15)=4),_xlfn.SINGLE(AprSun1)+15,""))</f>
        <v>44298</v>
      </c>
      <c r="AA9" s="13">
        <f>IF(DAY(_xlfn.SINGLE(AprSun1))=1,IF(AND(YEAR(_xlfn.SINGLE(AprSun1)+9)=_xlfn.SINGLE(CalendarYear),MONTH(_xlfn.SINGLE(AprSun1)+9)=4),_xlfn.SINGLE(AprSun1)+9,""),IF(AND(YEAR(_xlfn.SINGLE(AprSun1)+16)=_xlfn.SINGLE(CalendarYear),MONTH(_xlfn.SINGLE(AprSun1)+16)=4),_xlfn.SINGLE(AprSun1)+16,""))</f>
        <v>44299</v>
      </c>
      <c r="AB9" s="12">
        <f>IF(DAY(_xlfn.SINGLE(AprSun1))=1,IF(AND(YEAR(_xlfn.SINGLE(AprSun1)+10)=_xlfn.SINGLE(CalendarYear),MONTH(_xlfn.SINGLE(AprSun1)+10)=4),_xlfn.SINGLE(AprSun1)+10,""),IF(AND(YEAR(_xlfn.SINGLE(AprSun1)+17)=_xlfn.SINGLE(CalendarYear),MONTH(_xlfn.SINGLE(AprSun1)+17)=4),_xlfn.SINGLE(AprSun1)+17,""))</f>
        <v>44300</v>
      </c>
      <c r="AC9" s="12">
        <f>IF(DAY(_xlfn.SINGLE(AprSun1))=1,IF(AND(YEAR(_xlfn.SINGLE(AprSun1)+11)=_xlfn.SINGLE(CalendarYear),MONTH(_xlfn.SINGLE(AprSun1)+11)=4),_xlfn.SINGLE(AprSun1)+11,""),IF(AND(YEAR(_xlfn.SINGLE(AprSun1)+18)=_xlfn.SINGLE(CalendarYear),MONTH(_xlfn.SINGLE(AprSun1)+18)=4),_xlfn.SINGLE(AprSun1)+18,""))</f>
        <v>44301</v>
      </c>
      <c r="AD9" s="15">
        <f>IF(DAY(_xlfn.SINGLE(AprSun1))=1,IF(AND(YEAR(_xlfn.SINGLE(AprSun1)+12)=_xlfn.SINGLE(CalendarYear),MONTH(_xlfn.SINGLE(AprSun1)+12)=4),_xlfn.SINGLE(AprSun1)+12,""),IF(AND(YEAR(_xlfn.SINGLE(AprSun1)+19)=_xlfn.SINGLE(CalendarYear),MONTH(_xlfn.SINGLE(AprSun1)+19)=4),_xlfn.SINGLE(AprSun1)+19,""))</f>
        <v>44302</v>
      </c>
      <c r="AE9" s="15">
        <f>IF(DAY(_xlfn.SINGLE(AprSun1))=1,IF(AND(YEAR(_xlfn.SINGLE(AprSun1)+13)=_xlfn.SINGLE(CalendarYear),MONTH(_xlfn.SINGLE(AprSun1)+13)=4),_xlfn.SINGLE(AprSun1)+13,""),IF(AND(YEAR(_xlfn.SINGLE(AprSun1)+20)=_xlfn.SINGLE(CalendarYear),MONTH(_xlfn.SINGLE(AprSun1)+20)=4),_xlfn.SINGLE(AprSun1)+20,""))</f>
        <v>44303</v>
      </c>
      <c r="AF9" s="13">
        <f>IF(DAY(_xlfn.SINGLE(AprSun1))=1,IF(AND(YEAR(_xlfn.SINGLE(AprSun1)+14)=_xlfn.SINGLE(CalendarYear),MONTH(_xlfn.SINGLE(AprSun1)+14)=4),_xlfn.SINGLE(AprSun1)+14,""),IF(AND(YEAR(_xlfn.SINGLE(AprSun1)+21)=_xlfn.SINGLE(CalendarYear),MONTH(_xlfn.SINGLE(AprSun1)+21)=4),_xlfn.SINGLE(AprSun1)+21,""))</f>
        <v>44304</v>
      </c>
    </row>
    <row r="10" spans="2:33" s="8" customFormat="1" ht="26.1" customHeight="1" x14ac:dyDescent="0.3">
      <c r="B10" s="14">
        <f>IF(DAY(_xlfn.SINGLE(JanSun1))=1,IF(AND(YEAR(_xlfn.SINGLE(JanSun1)+15)=_xlfn.SINGLE(CalendarYear),MONTH(_xlfn.SINGLE(JanSun1)+15)=1),_xlfn.SINGLE(JanSun1)+15,""),IF(AND(YEAR(_xlfn.SINGLE(JanSun1)+22)=_xlfn.SINGLE(CalendarYear),MONTH(_xlfn.SINGLE(JanSun1)+22)=1),_xlfn.SINGLE(JanSun1)+22,""))</f>
        <v>44214</v>
      </c>
      <c r="C10" s="14">
        <f>IF(DAY(_xlfn.SINGLE(JanSun1))=1,IF(AND(YEAR(_xlfn.SINGLE(JanSun1)+16)=_xlfn.SINGLE(CalendarYear),MONTH(_xlfn.SINGLE(JanSun1)+16)=1),_xlfn.SINGLE(JanSun1)+16,""),IF(AND(YEAR(_xlfn.SINGLE(JanSun1)+23)=_xlfn.SINGLE(CalendarYear),MONTH(_xlfn.SINGLE(JanSun1)+23)=1),_xlfn.SINGLE(JanSun1)+23,""))</f>
        <v>44215</v>
      </c>
      <c r="D10" s="14">
        <f>IF(DAY(_xlfn.SINGLE(JanSun1))=1,IF(AND(YEAR(_xlfn.SINGLE(JanSun1)+17)=_xlfn.SINGLE(CalendarYear),MONTH(_xlfn.SINGLE(JanSun1)+17)=1),_xlfn.SINGLE(JanSun1)+17,""),IF(AND(YEAR(_xlfn.SINGLE(JanSun1)+24)=_xlfn.SINGLE(CalendarYear),MONTH(_xlfn.SINGLE(JanSun1)+24)=1),_xlfn.SINGLE(JanSun1)+24,""))</f>
        <v>44216</v>
      </c>
      <c r="E10" s="13">
        <f>IF(DAY(_xlfn.SINGLE(JanSun1))=1,IF(AND(YEAR(_xlfn.SINGLE(JanSun1)+18)=_xlfn.SINGLE(CalendarYear),MONTH(_xlfn.SINGLE(JanSun1)+18)=1),_xlfn.SINGLE(JanSun1)+18,""),IF(AND(YEAR(_xlfn.SINGLE(JanSun1)+25)=_xlfn.SINGLE(CalendarYear),MONTH(_xlfn.SINGLE(JanSun1)+25)=1),_xlfn.SINGLE(JanSun1)+25,""))</f>
        <v>44217</v>
      </c>
      <c r="F10" s="16">
        <f>IF(DAY(_xlfn.SINGLE(JanSun1))=1,IF(AND(YEAR(_xlfn.SINGLE(JanSun1)+19)=_xlfn.SINGLE(CalendarYear),MONTH(_xlfn.SINGLE(JanSun1)+19)=1),_xlfn.SINGLE(JanSun1)+19,""),IF(AND(YEAR(_xlfn.SINGLE(JanSun1)+26)=_xlfn.SINGLE(CalendarYear),MONTH(_xlfn.SINGLE(JanSun1)+26)=1),_xlfn.SINGLE(JanSun1)+26,""))</f>
        <v>44218</v>
      </c>
      <c r="G10" s="13">
        <f>IF(DAY(_xlfn.SINGLE(JanSun1))=1,IF(AND(YEAR(_xlfn.SINGLE(JanSun1)+20)=_xlfn.SINGLE(CalendarYear),MONTH(_xlfn.SINGLE(JanSun1)+20)=1),_xlfn.SINGLE(JanSun1)+20,""),IF(AND(YEAR(_xlfn.SINGLE(JanSun1)+27)=_xlfn.SINGLE(CalendarYear),MONTH(_xlfn.SINGLE(JanSun1)+27)=1),_xlfn.SINGLE(JanSun1)+27,""))</f>
        <v>44219</v>
      </c>
      <c r="H10" s="13">
        <f>IF(DAY(_xlfn.SINGLE(JanSun1))=1,IF(AND(YEAR(_xlfn.SINGLE(JanSun1)+21)=_xlfn.SINGLE(CalendarYear),MONTH(_xlfn.SINGLE(JanSun1)+21)=1),_xlfn.SINGLE(JanSun1)+21,""),IF(AND(YEAR(_xlfn.SINGLE(JanSun1)+28)=_xlfn.SINGLE(CalendarYear),MONTH(_xlfn.SINGLE(JanSun1)+28)=1),_xlfn.SINGLE(JanSun1)+28,""))</f>
        <v>44220</v>
      </c>
      <c r="J10" s="14">
        <f>IF(DAY(_xlfn.SINGLE(FebSun1))=1,IF(AND(YEAR(_xlfn.SINGLE(FebSun1)+15)=_xlfn.SINGLE(CalendarYear),MONTH(_xlfn.SINGLE(FebSun1)+15)=2),_xlfn.SINGLE(FebSun1)+15,""),IF(AND(YEAR(_xlfn.SINGLE(FebSun1)+22)=_xlfn.SINGLE(CalendarYear),MONTH(_xlfn.SINGLE(FebSun1)+22)=2),_xlfn.SINGLE(FebSun1)+22,""))</f>
        <v>44249</v>
      </c>
      <c r="K10" s="14">
        <f>IF(DAY(_xlfn.SINGLE(FebSun1))=1,IF(AND(YEAR(_xlfn.SINGLE(FebSun1)+16)=_xlfn.SINGLE(CalendarYear),MONTH(_xlfn.SINGLE(FebSun1)+16)=2),_xlfn.SINGLE(FebSun1)+16,""),IF(AND(YEAR(_xlfn.SINGLE(FebSun1)+23)=_xlfn.SINGLE(CalendarYear),MONTH(_xlfn.SINGLE(FebSun1)+23)=2),_xlfn.SINGLE(FebSun1)+23,""))</f>
        <v>44250</v>
      </c>
      <c r="L10" s="14">
        <f>IF(DAY(_xlfn.SINGLE(FebSun1))=1,IF(AND(YEAR(_xlfn.SINGLE(FebSun1)+17)=_xlfn.SINGLE(CalendarYear),MONTH(_xlfn.SINGLE(FebSun1)+17)=2),_xlfn.SINGLE(FebSun1)+17,""),IF(AND(YEAR(_xlfn.SINGLE(FebSun1)+24)=_xlfn.SINGLE(CalendarYear),MONTH(_xlfn.SINGLE(FebSun1)+24)=2),_xlfn.SINGLE(FebSun1)+24,""))</f>
        <v>44251</v>
      </c>
      <c r="M10" s="13">
        <f>IF(DAY(_xlfn.SINGLE(FebSun1))=1,IF(AND(YEAR(_xlfn.SINGLE(FebSun1)+18)=_xlfn.SINGLE(CalendarYear),MONTH(_xlfn.SINGLE(FebSun1)+18)=2),_xlfn.SINGLE(FebSun1)+18,""),IF(AND(YEAR(_xlfn.SINGLE(FebSun1)+25)=_xlfn.SINGLE(CalendarYear),MONTH(_xlfn.SINGLE(FebSun1)+25)=2),_xlfn.SINGLE(FebSun1)+25,""))</f>
        <v>44252</v>
      </c>
      <c r="N10" s="16">
        <f>IF(DAY(_xlfn.SINGLE(FebSun1))=1,IF(AND(YEAR(_xlfn.SINGLE(FebSun1)+19)=_xlfn.SINGLE(CalendarYear),MONTH(_xlfn.SINGLE(FebSun1)+19)=2),_xlfn.SINGLE(FebSun1)+19,""),IF(AND(YEAR(_xlfn.SINGLE(FebSun1)+26)=_xlfn.SINGLE(CalendarYear),MONTH(_xlfn.SINGLE(FebSun1)+26)=2),_xlfn.SINGLE(FebSun1)+26,""))</f>
        <v>44253</v>
      </c>
      <c r="O10" s="13">
        <f>IF(DAY(_xlfn.SINGLE(FebSun1))=1,IF(AND(YEAR(_xlfn.SINGLE(FebSun1)+20)=_xlfn.SINGLE(CalendarYear),MONTH(_xlfn.SINGLE(FebSun1)+20)=2),_xlfn.SINGLE(FebSun1)+20,""),IF(AND(YEAR(_xlfn.SINGLE(FebSun1)+27)=_xlfn.SINGLE(CalendarYear),MONTH(_xlfn.SINGLE(FebSun1)+27)=2),_xlfn.SINGLE(FebSun1)+27,""))</f>
        <v>44254</v>
      </c>
      <c r="P10" s="13">
        <f>IF(DAY(_xlfn.SINGLE(FebSun1))=1,IF(AND(YEAR(_xlfn.SINGLE(FebSun1)+21)=_xlfn.SINGLE(CalendarYear),MONTH(_xlfn.SINGLE(FebSun1)+21)=2),_xlfn.SINGLE(FebSun1)+21,""),IF(AND(YEAR(_xlfn.SINGLE(FebSun1)+28)=_xlfn.SINGLE(CalendarYear),MONTH(_xlfn.SINGLE(FebSun1)+28)=2),_xlfn.SINGLE(FebSun1)+28,""))</f>
        <v>44255</v>
      </c>
      <c r="R10" s="14">
        <f>IF(DAY(_xlfn.SINGLE(MarSun1))=1,IF(AND(YEAR(_xlfn.SINGLE(MarSun1)+15)=_xlfn.SINGLE(CalendarYear),MONTH(_xlfn.SINGLE(MarSun1)+15)=3),_xlfn.SINGLE(MarSun1)+15,""),IF(AND(YEAR(_xlfn.SINGLE(MarSun1)+22)=_xlfn.SINGLE(CalendarYear),MONTH(_xlfn.SINGLE(MarSun1)+22)=3),_xlfn.SINGLE(MarSun1)+22,""))</f>
        <v>44277</v>
      </c>
      <c r="S10" s="14">
        <f>IF(DAY(_xlfn.SINGLE(MarSun1))=1,IF(AND(YEAR(_xlfn.SINGLE(MarSun1)+16)=_xlfn.SINGLE(CalendarYear),MONTH(_xlfn.SINGLE(MarSun1)+16)=3),_xlfn.SINGLE(MarSun1)+16,""),IF(AND(YEAR(_xlfn.SINGLE(MarSun1)+23)=_xlfn.SINGLE(CalendarYear),MONTH(_xlfn.SINGLE(MarSun1)+23)=3),_xlfn.SINGLE(MarSun1)+23,""))</f>
        <v>44278</v>
      </c>
      <c r="T10" s="14">
        <f>IF(DAY(_xlfn.SINGLE(MarSun1))=1,IF(AND(YEAR(_xlfn.SINGLE(MarSun1)+17)=_xlfn.SINGLE(CalendarYear),MONTH(_xlfn.SINGLE(MarSun1)+17)=3),_xlfn.SINGLE(MarSun1)+17,""),IF(AND(YEAR(_xlfn.SINGLE(MarSun1)+24)=_xlfn.SINGLE(CalendarYear),MONTH(_xlfn.SINGLE(MarSun1)+24)=3),_xlfn.SINGLE(MarSun1)+24,""))</f>
        <v>44279</v>
      </c>
      <c r="U10" s="13">
        <f>IF(DAY(_xlfn.SINGLE(MarSun1))=1,IF(AND(YEAR(_xlfn.SINGLE(MarSun1)+18)=_xlfn.SINGLE(CalendarYear),MONTH(_xlfn.SINGLE(MarSun1)+18)=3),_xlfn.SINGLE(MarSun1)+18,""),IF(AND(YEAR(_xlfn.SINGLE(MarSun1)+25)=_xlfn.SINGLE(CalendarYear),MONTH(_xlfn.SINGLE(MarSun1)+25)=3),_xlfn.SINGLE(MarSun1)+25,""))</f>
        <v>44280</v>
      </c>
      <c r="V10" s="16">
        <f>IF(DAY(_xlfn.SINGLE(MarSun1))=1,IF(AND(YEAR(_xlfn.SINGLE(MarSun1)+19)=_xlfn.SINGLE(CalendarYear),MONTH(_xlfn.SINGLE(MarSun1)+19)=3),_xlfn.SINGLE(MarSun1)+19,""),IF(AND(YEAR(_xlfn.SINGLE(MarSun1)+26)=_xlfn.SINGLE(CalendarYear),MONTH(_xlfn.SINGLE(MarSun1)+26)=3),_xlfn.SINGLE(MarSun1)+26,""))</f>
        <v>44281</v>
      </c>
      <c r="W10" s="13">
        <f>IF(DAY(_xlfn.SINGLE(MarSun1))=1,IF(AND(YEAR(_xlfn.SINGLE(MarSun1)+20)=_xlfn.SINGLE(CalendarYear),MONTH(_xlfn.SINGLE(MarSun1)+20)=3),_xlfn.SINGLE(MarSun1)+20,""),IF(AND(YEAR(_xlfn.SINGLE(MarSun1)+27)=_xlfn.SINGLE(CalendarYear),MONTH(_xlfn.SINGLE(MarSun1)+27)=3),_xlfn.SINGLE(MarSun1)+27,""))</f>
        <v>44282</v>
      </c>
      <c r="X10" s="13">
        <f>IF(DAY(_xlfn.SINGLE(MarSun1))=1,IF(AND(YEAR(_xlfn.SINGLE(MarSun1)+21)=_xlfn.SINGLE(CalendarYear),MONTH(_xlfn.SINGLE(MarSun1)+21)=3),_xlfn.SINGLE(MarSun1)+21,""),IF(AND(YEAR(_xlfn.SINGLE(MarSun1)+28)=_xlfn.SINGLE(CalendarYear),MONTH(_xlfn.SINGLE(MarSun1)+28)=3),_xlfn.SINGLE(MarSun1)+28,""))</f>
        <v>44283</v>
      </c>
      <c r="Z10" s="14">
        <f>IF(DAY(_xlfn.SINGLE(AprSun1))=1,IF(AND(YEAR(_xlfn.SINGLE(AprSun1)+15)=_xlfn.SINGLE(CalendarYear),MONTH(_xlfn.SINGLE(AprSun1)+15)=4),_xlfn.SINGLE(AprSun1)+15,""),IF(AND(YEAR(_xlfn.SINGLE(AprSun1)+22)=_xlfn.SINGLE(CalendarYear),MONTH(_xlfn.SINGLE(AprSun1)+22)=4),_xlfn.SINGLE(AprSun1)+22,""))</f>
        <v>44305</v>
      </c>
      <c r="AA10" s="14">
        <f>IF(DAY(_xlfn.SINGLE(AprSun1))=1,IF(AND(YEAR(_xlfn.SINGLE(AprSun1)+16)=_xlfn.SINGLE(CalendarYear),MONTH(_xlfn.SINGLE(AprSun1)+16)=4),_xlfn.SINGLE(AprSun1)+16,""),IF(AND(YEAR(_xlfn.SINGLE(AprSun1)+23)=_xlfn.SINGLE(CalendarYear),MONTH(_xlfn.SINGLE(AprSun1)+23)=4),_xlfn.SINGLE(AprSun1)+23,""))</f>
        <v>44306</v>
      </c>
      <c r="AB10" s="14">
        <f>IF(DAY(_xlfn.SINGLE(AprSun1))=1,IF(AND(YEAR(_xlfn.SINGLE(AprSun1)+17)=_xlfn.SINGLE(CalendarYear),MONTH(_xlfn.SINGLE(AprSun1)+17)=4),_xlfn.SINGLE(AprSun1)+17,""),IF(AND(YEAR(_xlfn.SINGLE(AprSun1)+24)=_xlfn.SINGLE(CalendarYear),MONTH(_xlfn.SINGLE(AprSun1)+24)=4),_xlfn.SINGLE(AprSun1)+24,""))</f>
        <v>44307</v>
      </c>
      <c r="AC10" s="13">
        <f>IF(DAY(_xlfn.SINGLE(AprSun1))=1,IF(AND(YEAR(_xlfn.SINGLE(AprSun1)+18)=_xlfn.SINGLE(CalendarYear),MONTH(_xlfn.SINGLE(AprSun1)+18)=4),_xlfn.SINGLE(AprSun1)+18,""),IF(AND(YEAR(_xlfn.SINGLE(AprSun1)+25)=_xlfn.SINGLE(CalendarYear),MONTH(_xlfn.SINGLE(AprSun1)+25)=4),_xlfn.SINGLE(AprSun1)+25,""))</f>
        <v>44308</v>
      </c>
      <c r="AD10" s="16">
        <f>IF(DAY(_xlfn.SINGLE(AprSun1))=1,IF(AND(YEAR(_xlfn.SINGLE(AprSun1)+19)=_xlfn.SINGLE(CalendarYear),MONTH(_xlfn.SINGLE(AprSun1)+19)=4),_xlfn.SINGLE(AprSun1)+19,""),IF(AND(YEAR(_xlfn.SINGLE(AprSun1)+26)=_xlfn.SINGLE(CalendarYear),MONTH(_xlfn.SINGLE(AprSun1)+26)=4),_xlfn.SINGLE(AprSun1)+26,""))</f>
        <v>44309</v>
      </c>
      <c r="AE10" s="13">
        <f>IF(DAY(_xlfn.SINGLE(AprSun1))=1,IF(AND(YEAR(_xlfn.SINGLE(AprSun1)+20)=_xlfn.SINGLE(CalendarYear),MONTH(_xlfn.SINGLE(AprSun1)+20)=4),_xlfn.SINGLE(AprSun1)+20,""),IF(AND(YEAR(_xlfn.SINGLE(AprSun1)+27)=_xlfn.SINGLE(CalendarYear),MONTH(_xlfn.SINGLE(AprSun1)+27)=4),_xlfn.SINGLE(AprSun1)+27,""))</f>
        <v>44310</v>
      </c>
      <c r="AF10" s="13">
        <f>IF(DAY(_xlfn.SINGLE(AprSun1))=1,IF(AND(YEAR(_xlfn.SINGLE(AprSun1)+21)=_xlfn.SINGLE(CalendarYear),MONTH(_xlfn.SINGLE(AprSun1)+21)=4),_xlfn.SINGLE(AprSun1)+21,""),IF(AND(YEAR(_xlfn.SINGLE(AprSun1)+28)=_xlfn.SINGLE(CalendarYear),MONTH(_xlfn.SINGLE(AprSun1)+28)=4),_xlfn.SINGLE(AprSun1)+28,""))</f>
        <v>44311</v>
      </c>
    </row>
    <row r="11" spans="2:33" s="8" customFormat="1" ht="26.1" customHeight="1" x14ac:dyDescent="0.3">
      <c r="B11" s="12">
        <f>IF(DAY(_xlfn.SINGLE(JanSun1))=1,IF(AND(YEAR(_xlfn.SINGLE(JanSun1)+22)=_xlfn.SINGLE(CalendarYear),MONTH(_xlfn.SINGLE(JanSun1)+22)=1),_xlfn.SINGLE(JanSun1)+22,""),IF(AND(YEAR(_xlfn.SINGLE(JanSun1)+29)=_xlfn.SINGLE(CalendarYear),MONTH(_xlfn.SINGLE(JanSun1)+29)=1),_xlfn.SINGLE(JanSun1)+29,""))</f>
        <v>44221</v>
      </c>
      <c r="C11" s="12">
        <f>IF(DAY(_xlfn.SINGLE(JanSun1))=1,IF(AND(YEAR(_xlfn.SINGLE(JanSun1)+23)=_xlfn.SINGLE(CalendarYear),MONTH(_xlfn.SINGLE(JanSun1)+23)=1),_xlfn.SINGLE(JanSun1)+23,""),IF(AND(YEAR(_xlfn.SINGLE(JanSun1)+30)=_xlfn.SINGLE(CalendarYear),MONTH(_xlfn.SINGLE(JanSun1)+30)=1),_xlfn.SINGLE(JanSun1)+30,""))</f>
        <v>44222</v>
      </c>
      <c r="D11" s="17">
        <f>IF(DAY(_xlfn.SINGLE(JanSun1))=1,IF(AND(YEAR(_xlfn.SINGLE(JanSun1)+24)=_xlfn.SINGLE(CalendarYear),MONTH(_xlfn.SINGLE(JanSun1)+24)=1),_xlfn.SINGLE(JanSun1)+24,""),IF(AND(YEAR(_xlfn.SINGLE(JanSun1)+31)=_xlfn.SINGLE(CalendarYear),MONTH(_xlfn.SINGLE(JanSun1)+31)=1),_xlfn.SINGLE(JanSun1)+31,""))</f>
        <v>44223</v>
      </c>
      <c r="E11" s="17">
        <f>IF(DAY(_xlfn.SINGLE(JanSun1))=1,IF(AND(YEAR(_xlfn.SINGLE(JanSun1)+25)=_xlfn.SINGLE(CalendarYear),MONTH(_xlfn.SINGLE(JanSun1)+25)=1),_xlfn.SINGLE(JanSun1)+25,""),IF(AND(YEAR(_xlfn.SINGLE(JanSun1)+32)=_xlfn.SINGLE(CalendarYear),MONTH(_xlfn.SINGLE(JanSun1)+32)=1),_xlfn.SINGLE(JanSun1)+32,""))</f>
        <v>44224</v>
      </c>
      <c r="F11" s="17">
        <f>IF(DAY(_xlfn.SINGLE(JanSun1))=1,IF(AND(YEAR(_xlfn.SINGLE(JanSun1)+26)=_xlfn.SINGLE(CalendarYear),MONTH(_xlfn.SINGLE(JanSun1)+26)=1),_xlfn.SINGLE(JanSun1)+26,""),IF(AND(YEAR(_xlfn.SINGLE(JanSun1)+33)=_xlfn.SINGLE(CalendarYear),MONTH(_xlfn.SINGLE(JanSun1)+33)=1),_xlfn.SINGLE(JanSun1)+33,""))</f>
        <v>44225</v>
      </c>
      <c r="G11" s="18">
        <f>IF(DAY(_xlfn.SINGLE(JanSun1))=1,IF(AND(YEAR(_xlfn.SINGLE(JanSun1)+27)=_xlfn.SINGLE(CalendarYear),MONTH(_xlfn.SINGLE(JanSun1)+27)=1),_xlfn.SINGLE(JanSun1)+27,""),IF(AND(YEAR(_xlfn.SINGLE(JanSun1)+34)=_xlfn.SINGLE(CalendarYear),MONTH(_xlfn.SINGLE(JanSun1)+34)=1),_xlfn.SINGLE(JanSun1)+34,""))</f>
        <v>44226</v>
      </c>
      <c r="H11" s="18">
        <f>IF(DAY(_xlfn.SINGLE(JanSun1))=1,IF(AND(YEAR(_xlfn.SINGLE(JanSun1)+28)=_xlfn.SINGLE(CalendarYear),MONTH(_xlfn.SINGLE(JanSun1)+28)=1),_xlfn.SINGLE(JanSun1)+28,""),IF(AND(YEAR(_xlfn.SINGLE(JanSun1)+35)=_xlfn.SINGLE(CalendarYear),MONTH(_xlfn.SINGLE(JanSun1)+35)=1),_xlfn.SINGLE(JanSun1)+35,""))</f>
        <v>44227</v>
      </c>
      <c r="J11" s="12" t="str">
        <f>IF(DAY(_xlfn.SINGLE(FebSun1))=1,IF(AND(YEAR(_xlfn.SINGLE(FebSun1)+22)=_xlfn.SINGLE(CalendarYear),MONTH(_xlfn.SINGLE(FebSun1)+22)=2),_xlfn.SINGLE(FebSun1)+22,""),IF(AND(YEAR(_xlfn.SINGLE(FebSun1)+29)=_xlfn.SINGLE(CalendarYear),MONTH(_xlfn.SINGLE(FebSun1)+29)=2),_xlfn.SINGLE(FebSun1)+29,""))</f>
        <v/>
      </c>
      <c r="K11" s="12" t="str">
        <f>IF(DAY(_xlfn.SINGLE(FebSun1))=1,IF(AND(YEAR(_xlfn.SINGLE(FebSun1)+23)=_xlfn.SINGLE(CalendarYear),MONTH(_xlfn.SINGLE(FebSun1)+23)=2),_xlfn.SINGLE(FebSun1)+23,""),IF(AND(YEAR(_xlfn.SINGLE(FebSun1)+30)=_xlfn.SINGLE(CalendarYear),MONTH(_xlfn.SINGLE(FebSun1)+30)=2),_xlfn.SINGLE(FebSun1)+30,""))</f>
        <v/>
      </c>
      <c r="L11" s="17" t="str">
        <f>IF(DAY(_xlfn.SINGLE(FebSun1))=1,IF(AND(YEAR(_xlfn.SINGLE(FebSun1)+24)=_xlfn.SINGLE(CalendarYear),MONTH(_xlfn.SINGLE(FebSun1)+24)=2),_xlfn.SINGLE(FebSun1)+24,""),IF(AND(YEAR(_xlfn.SINGLE(FebSun1)+31)=_xlfn.SINGLE(CalendarYear),MONTH(_xlfn.SINGLE(FebSun1)+31)=2),_xlfn.SINGLE(FebSun1)+31,""))</f>
        <v/>
      </c>
      <c r="M11" s="17" t="str">
        <f>IF(DAY(_xlfn.SINGLE(FebSun1))=1,IF(AND(YEAR(_xlfn.SINGLE(FebSun1)+25)=_xlfn.SINGLE(CalendarYear),MONTH(_xlfn.SINGLE(FebSun1)+25)=2),_xlfn.SINGLE(FebSun1)+25,""),IF(AND(YEAR(_xlfn.SINGLE(FebSun1)+32)=_xlfn.SINGLE(CalendarYear),MONTH(_xlfn.SINGLE(FebSun1)+32)=2),_xlfn.SINGLE(FebSun1)+32,""))</f>
        <v/>
      </c>
      <c r="N11" s="17" t="str">
        <f>IF(DAY(_xlfn.SINGLE(FebSun1))=1,IF(AND(YEAR(_xlfn.SINGLE(FebSun1)+26)=_xlfn.SINGLE(CalendarYear),MONTH(_xlfn.SINGLE(FebSun1)+26)=2),_xlfn.SINGLE(FebSun1)+26,""),IF(AND(YEAR(_xlfn.SINGLE(FebSun1)+33)=_xlfn.SINGLE(CalendarYear),MONTH(_xlfn.SINGLE(FebSun1)+33)=2),_xlfn.SINGLE(FebSun1)+33,""))</f>
        <v/>
      </c>
      <c r="O11" s="18" t="str">
        <f>IF(DAY(_xlfn.SINGLE(FebSun1))=1,IF(AND(YEAR(_xlfn.SINGLE(FebSun1)+27)=_xlfn.SINGLE(CalendarYear),MONTH(_xlfn.SINGLE(FebSun1)+27)=2),_xlfn.SINGLE(FebSun1)+27,""),IF(AND(YEAR(_xlfn.SINGLE(FebSun1)+34)=_xlfn.SINGLE(CalendarYear),MONTH(_xlfn.SINGLE(FebSun1)+34)=2),_xlfn.SINGLE(FebSun1)+34,""))</f>
        <v/>
      </c>
      <c r="P11" s="18" t="str">
        <f>IF(DAY(_xlfn.SINGLE(FebSun1))=1,IF(AND(YEAR(_xlfn.SINGLE(FebSun1)+28)=_xlfn.SINGLE(CalendarYear),MONTH(_xlfn.SINGLE(FebSun1)+28)=2),_xlfn.SINGLE(FebSun1)+28,""),IF(AND(YEAR(_xlfn.SINGLE(FebSun1)+35)=_xlfn.SINGLE(CalendarYear),MONTH(_xlfn.SINGLE(FebSun1)+35)=2),_xlfn.SINGLE(FebSun1)+35,""))</f>
        <v/>
      </c>
      <c r="R11" s="12">
        <f>IF(DAY(_xlfn.SINGLE(MarSun1))=1,IF(AND(YEAR(_xlfn.SINGLE(MarSun1)+22)=_xlfn.SINGLE(CalendarYear),MONTH(_xlfn.SINGLE(MarSun1)+22)=3),_xlfn.SINGLE(MarSun1)+22,""),IF(AND(YEAR(_xlfn.SINGLE(MarSun1)+29)=_xlfn.SINGLE(CalendarYear),MONTH(_xlfn.SINGLE(MarSun1)+29)=3),_xlfn.SINGLE(MarSun1)+29,""))</f>
        <v>44284</v>
      </c>
      <c r="S11" s="12">
        <f>IF(DAY(_xlfn.SINGLE(MarSun1))=1,IF(AND(YEAR(_xlfn.SINGLE(MarSun1)+23)=_xlfn.SINGLE(CalendarYear),MONTH(_xlfn.SINGLE(MarSun1)+23)=3),_xlfn.SINGLE(MarSun1)+23,""),IF(AND(YEAR(_xlfn.SINGLE(MarSun1)+30)=_xlfn.SINGLE(CalendarYear),MONTH(_xlfn.SINGLE(MarSun1)+30)=3),_xlfn.SINGLE(MarSun1)+30,""))</f>
        <v>44285</v>
      </c>
      <c r="T11" s="17">
        <f>IF(DAY(_xlfn.SINGLE(MarSun1))=1,IF(AND(YEAR(_xlfn.SINGLE(MarSun1)+24)=_xlfn.SINGLE(CalendarYear),MONTH(_xlfn.SINGLE(MarSun1)+24)=3),_xlfn.SINGLE(MarSun1)+24,""),IF(AND(YEAR(_xlfn.SINGLE(MarSun1)+31)=_xlfn.SINGLE(CalendarYear),MONTH(_xlfn.SINGLE(MarSun1)+31)=3),_xlfn.SINGLE(MarSun1)+31,""))</f>
        <v>44286</v>
      </c>
      <c r="U11" s="17" t="str">
        <f>IF(DAY(_xlfn.SINGLE(MarSun1))=1,IF(AND(YEAR(_xlfn.SINGLE(MarSun1)+25)=_xlfn.SINGLE(CalendarYear),MONTH(_xlfn.SINGLE(MarSun1)+25)=3),_xlfn.SINGLE(MarSun1)+25,""),IF(AND(YEAR(_xlfn.SINGLE(MarSun1)+32)=_xlfn.SINGLE(CalendarYear),MONTH(_xlfn.SINGLE(MarSun1)+32)=3),_xlfn.SINGLE(MarSun1)+32,""))</f>
        <v/>
      </c>
      <c r="V11" s="17" t="str">
        <f>IF(DAY(_xlfn.SINGLE(MarSun1))=1,IF(AND(YEAR(_xlfn.SINGLE(MarSun1)+26)=_xlfn.SINGLE(CalendarYear),MONTH(_xlfn.SINGLE(MarSun1)+26)=3),_xlfn.SINGLE(MarSun1)+26,""),IF(AND(YEAR(_xlfn.SINGLE(MarSun1)+33)=_xlfn.SINGLE(CalendarYear),MONTH(_xlfn.SINGLE(MarSun1)+33)=3),_xlfn.SINGLE(MarSun1)+33,""))</f>
        <v/>
      </c>
      <c r="W11" s="18" t="str">
        <f>IF(DAY(_xlfn.SINGLE(MarSun1))=1,IF(AND(YEAR(_xlfn.SINGLE(MarSun1)+27)=_xlfn.SINGLE(CalendarYear),MONTH(_xlfn.SINGLE(MarSun1)+27)=3),_xlfn.SINGLE(MarSun1)+27,""),IF(AND(YEAR(_xlfn.SINGLE(MarSun1)+34)=_xlfn.SINGLE(CalendarYear),MONTH(_xlfn.SINGLE(MarSun1)+34)=3),_xlfn.SINGLE(MarSun1)+34,""))</f>
        <v/>
      </c>
      <c r="X11" s="18" t="str">
        <f>IF(DAY(_xlfn.SINGLE(MarSun1))=1,IF(AND(YEAR(_xlfn.SINGLE(MarSun1)+28)=_xlfn.SINGLE(CalendarYear),MONTH(_xlfn.SINGLE(MarSun1)+28)=3),_xlfn.SINGLE(MarSun1)+28,""),IF(AND(YEAR(_xlfn.SINGLE(MarSun1)+35)=_xlfn.SINGLE(CalendarYear),MONTH(_xlfn.SINGLE(MarSun1)+35)=3),_xlfn.SINGLE(MarSun1)+35,""))</f>
        <v/>
      </c>
      <c r="Z11" s="12">
        <f>IF(DAY(_xlfn.SINGLE(AprSun1))=1,IF(AND(YEAR(_xlfn.SINGLE(AprSun1)+22)=_xlfn.SINGLE(CalendarYear),MONTH(_xlfn.SINGLE(AprSun1)+22)=4),_xlfn.SINGLE(AprSun1)+22,""),IF(AND(YEAR(_xlfn.SINGLE(AprSun1)+29)=_xlfn.SINGLE(CalendarYear),MONTH(_xlfn.SINGLE(AprSun1)+29)=4),_xlfn.SINGLE(AprSun1)+29,""))</f>
        <v>44312</v>
      </c>
      <c r="AA11" s="12">
        <f>IF(DAY(_xlfn.SINGLE(AprSun1))=1,IF(AND(YEAR(_xlfn.SINGLE(AprSun1)+23)=_xlfn.SINGLE(CalendarYear),MONTH(_xlfn.SINGLE(AprSun1)+23)=4),_xlfn.SINGLE(AprSun1)+23,""),IF(AND(YEAR(_xlfn.SINGLE(AprSun1)+30)=_xlfn.SINGLE(CalendarYear),MONTH(_xlfn.SINGLE(AprSun1)+30)=4),_xlfn.SINGLE(AprSun1)+30,""))</f>
        <v>44313</v>
      </c>
      <c r="AB11" s="17">
        <f>IF(DAY(_xlfn.SINGLE(AprSun1))=1,IF(AND(YEAR(_xlfn.SINGLE(AprSun1)+24)=_xlfn.SINGLE(CalendarYear),MONTH(_xlfn.SINGLE(AprSun1)+24)=4),_xlfn.SINGLE(AprSun1)+24,""),IF(AND(YEAR(_xlfn.SINGLE(AprSun1)+31)=_xlfn.SINGLE(CalendarYear),MONTH(_xlfn.SINGLE(AprSun1)+31)=4),_xlfn.SINGLE(AprSun1)+31,""))</f>
        <v>44314</v>
      </c>
      <c r="AC11" s="17">
        <f>IF(DAY(_xlfn.SINGLE(AprSun1))=1,IF(AND(YEAR(_xlfn.SINGLE(AprSun1)+25)=_xlfn.SINGLE(CalendarYear),MONTH(_xlfn.SINGLE(AprSun1)+25)=4),_xlfn.SINGLE(AprSun1)+25,""),IF(AND(YEAR(_xlfn.SINGLE(AprSun1)+32)=_xlfn.SINGLE(CalendarYear),MONTH(_xlfn.SINGLE(AprSun1)+32)=4),_xlfn.SINGLE(AprSun1)+32,""))</f>
        <v>44315</v>
      </c>
      <c r="AD11" s="17">
        <f>IF(DAY(_xlfn.SINGLE(AprSun1))=1,IF(AND(YEAR(_xlfn.SINGLE(AprSun1)+26)=_xlfn.SINGLE(CalendarYear),MONTH(_xlfn.SINGLE(AprSun1)+26)=4),_xlfn.SINGLE(AprSun1)+26,""),IF(AND(YEAR(_xlfn.SINGLE(AprSun1)+33)=_xlfn.SINGLE(CalendarYear),MONTH(_xlfn.SINGLE(AprSun1)+33)=4),_xlfn.SINGLE(AprSun1)+33,""))</f>
        <v>44316</v>
      </c>
      <c r="AE11" s="18" t="str">
        <f>IF(DAY(_xlfn.SINGLE(AprSun1))=1,IF(AND(YEAR(_xlfn.SINGLE(AprSun1)+27)=_xlfn.SINGLE(CalendarYear),MONTH(_xlfn.SINGLE(AprSun1)+27)=4),_xlfn.SINGLE(AprSun1)+27,""),IF(AND(YEAR(_xlfn.SINGLE(AprSun1)+34)=_xlfn.SINGLE(CalendarYear),MONTH(_xlfn.SINGLE(AprSun1)+34)=4),_xlfn.SINGLE(AprSun1)+34,""))</f>
        <v/>
      </c>
      <c r="AF11" s="18" t="str">
        <f>IF(DAY(_xlfn.SINGLE(AprSun1))=1,IF(AND(YEAR(_xlfn.SINGLE(AprSun1)+28)=_xlfn.SINGLE(CalendarYear),MONTH(_xlfn.SINGLE(AprSun1)+28)=4),_xlfn.SINGLE(AprSun1)+28,""),IF(AND(YEAR(_xlfn.SINGLE(AprSun1)+35)=_xlfn.SINGLE(CalendarYear),MONTH(_xlfn.SINGLE(AprSun1)+35)=4),_xlfn.SINGLE(AprSun1)+35,""))</f>
        <v/>
      </c>
    </row>
    <row r="12" spans="2:33" s="8" customFormat="1" ht="26.1" customHeight="1" x14ac:dyDescent="0.3">
      <c r="B12" s="12" t="str">
        <f>IF(DAY(_xlfn.SINGLE(JanSun1))=1,IF(AND(YEAR(_xlfn.SINGLE(JanSun1)+29)=_xlfn.SINGLE(CalendarYear),MONTH(_xlfn.SINGLE(JanSun1)+29)=1),_xlfn.SINGLE(JanSun1)+29,""),IF(AND(YEAR(_xlfn.SINGLE(JanSun1)+36)=_xlfn.SINGLE(CalendarYear),MONTH(_xlfn.SINGLE(JanSun1)+36)=1),_xlfn.SINGLE(JanSun1)+36,""))</f>
        <v/>
      </c>
      <c r="C12" s="12" t="str">
        <f>IF(DAY(_xlfn.SINGLE(JanSun1))=1,IF(AND(YEAR(_xlfn.SINGLE(JanSun1)+30)=_xlfn.SINGLE(CalendarYear),MONTH(_xlfn.SINGLE(JanSun1)+30)=1),_xlfn.SINGLE(JanSun1)+30,""),IF(AND(YEAR(_xlfn.SINGLE(JanSun1)+37)=_xlfn.SINGLE(CalendarYear),MONTH(_xlfn.SINGLE(JanSun1)+37)=1),_xlfn.SINGLE(JanSun1)+37,""))</f>
        <v/>
      </c>
      <c r="D12" s="17" t="str">
        <f>IF(DAY(_xlfn.SINGLE(JanSun1))=1,IF(AND(YEAR(_xlfn.SINGLE(JanSun1)+31)=_xlfn.SINGLE(CalendarYear),MONTH(_xlfn.SINGLE(JanSun1)+31)=1),_xlfn.SINGLE(JanSun1)+31,""),IF(AND(YEAR(_xlfn.SINGLE(JanSun1)+38)=_xlfn.SINGLE(CalendarYear),MONTH(_xlfn.SINGLE(JanSun1)+38)=1),_xlfn.SINGLE(JanSun1)+38,""))</f>
        <v/>
      </c>
      <c r="E12" s="17" t="str">
        <f>IF(DAY(_xlfn.SINGLE(JanSun1))=1,IF(AND(YEAR(_xlfn.SINGLE(JanSun1)+32)=_xlfn.SINGLE(CalendarYear),MONTH(_xlfn.SINGLE(JanSun1)+32)=1),_xlfn.SINGLE(JanSun1)+32,""),IF(AND(YEAR(_xlfn.SINGLE(JanSun1)+39)=_xlfn.SINGLE(CalendarYear),MONTH(_xlfn.SINGLE(JanSun1)+39)=1),_xlfn.SINGLE(JanSun1)+39,""))</f>
        <v/>
      </c>
      <c r="F12" s="17" t="str">
        <f>IF(DAY(_xlfn.SINGLE(JanSun1))=1,IF(AND(YEAR(_xlfn.SINGLE(JanSun1)+33)=_xlfn.SINGLE(CalendarYear),MONTH(_xlfn.SINGLE(JanSun1)+33)=1),_xlfn.SINGLE(JanSun1)+33,""),IF(AND(YEAR(_xlfn.SINGLE(JanSun1)+40)=_xlfn.SINGLE(CalendarYear),MONTH(_xlfn.SINGLE(JanSun1)+40)=1),_xlfn.SINGLE(JanSun1)+40,""))</f>
        <v/>
      </c>
      <c r="G12" s="18" t="str">
        <f>IF(DAY(_xlfn.SINGLE(JanSun1))=1,IF(AND(YEAR(_xlfn.SINGLE(JanSun1)+34)=_xlfn.SINGLE(CalendarYear),MONTH(_xlfn.SINGLE(JanSun1)+34)=1),_xlfn.SINGLE(JanSun1)+34,""),IF(AND(YEAR(_xlfn.SINGLE(JanSun1)+41)=_xlfn.SINGLE(CalendarYear),MONTH(_xlfn.SINGLE(JanSun1)+41)=1),_xlfn.SINGLE(JanSun1)+41,""))</f>
        <v/>
      </c>
      <c r="H12" s="18" t="str">
        <f>IF(DAY(_xlfn.SINGLE(JanSun1))=1,IF(AND(YEAR(_xlfn.SINGLE(JanSun1)+35)=_xlfn.SINGLE(CalendarYear),MONTH(_xlfn.SINGLE(JanSun1)+35)=1),_xlfn.SINGLE(JanSun1)+35,""),IF(AND(YEAR(_xlfn.SINGLE(JanSun1)+42)=_xlfn.SINGLE(CalendarYear),MONTH(_xlfn.SINGLE(JanSun1)+42)=1),_xlfn.SINGLE(JanSun1)+42,""))</f>
        <v/>
      </c>
      <c r="J12" s="12" t="str">
        <f>IF(DAY(_xlfn.SINGLE(FebSun1))=1,IF(AND(YEAR(_xlfn.SINGLE(FebSun1)+29)=_xlfn.SINGLE(CalendarYear),MONTH(_xlfn.SINGLE(FebSun1)+29)=2),_xlfn.SINGLE(FebSun1)+29,""),IF(AND(YEAR(_xlfn.SINGLE(FebSun1)+36)=_xlfn.SINGLE(CalendarYear),MONTH(_xlfn.SINGLE(FebSun1)+36)=2),_xlfn.SINGLE(FebSun1)+36,""))</f>
        <v/>
      </c>
      <c r="K12" s="12" t="str">
        <f>IF(DAY(_xlfn.SINGLE(FebSun1))=1,IF(AND(YEAR(_xlfn.SINGLE(FebSun1)+30)=_xlfn.SINGLE(CalendarYear),MONTH(_xlfn.SINGLE(FebSun1)+30)=2),_xlfn.SINGLE(FebSun1)+30,""),IF(AND(YEAR(_xlfn.SINGLE(FebSun1)+37)=_xlfn.SINGLE(CalendarYear),MONTH(_xlfn.SINGLE(FebSun1)+37)=2),_xlfn.SINGLE(FebSun1)+37,""))</f>
        <v/>
      </c>
      <c r="L12" s="17" t="str">
        <f>IF(DAY(_xlfn.SINGLE(FebSun1))=1,IF(AND(YEAR(_xlfn.SINGLE(FebSun1)+31)=_xlfn.SINGLE(CalendarYear),MONTH(_xlfn.SINGLE(FebSun1)+31)=2),_xlfn.SINGLE(FebSun1)+31,""),IF(AND(YEAR(_xlfn.SINGLE(FebSun1)+38)=_xlfn.SINGLE(CalendarYear),MONTH(_xlfn.SINGLE(FebSun1)+38)=2),_xlfn.SINGLE(FebSun1)+38,""))</f>
        <v/>
      </c>
      <c r="M12" s="17" t="str">
        <f>IF(DAY(_xlfn.SINGLE(FebSun1))=1,IF(AND(YEAR(_xlfn.SINGLE(FebSun1)+32)=_xlfn.SINGLE(CalendarYear),MONTH(_xlfn.SINGLE(FebSun1)+32)=2),_xlfn.SINGLE(FebSun1)+32,""),IF(AND(YEAR(_xlfn.SINGLE(FebSun1)+39)=_xlfn.SINGLE(CalendarYear),MONTH(_xlfn.SINGLE(FebSun1)+39)=2),_xlfn.SINGLE(FebSun1)+39,""))</f>
        <v/>
      </c>
      <c r="N12" s="17" t="str">
        <f>IF(DAY(_xlfn.SINGLE(FebSun1))=1,IF(AND(YEAR(_xlfn.SINGLE(FebSun1)+33)=_xlfn.SINGLE(CalendarYear),MONTH(_xlfn.SINGLE(FebSun1)+33)=2),_xlfn.SINGLE(FebSun1)+33,""),IF(AND(YEAR(_xlfn.SINGLE(FebSun1)+40)=_xlfn.SINGLE(CalendarYear),MONTH(_xlfn.SINGLE(FebSun1)+40)=2),_xlfn.SINGLE(FebSun1)+40,""))</f>
        <v/>
      </c>
      <c r="O12" s="18" t="str">
        <f>IF(DAY(_xlfn.SINGLE(FebSun1))=1,IF(AND(YEAR(_xlfn.SINGLE(FebSun1)+34)=_xlfn.SINGLE(CalendarYear),MONTH(_xlfn.SINGLE(FebSun1)+34)=2),_xlfn.SINGLE(FebSun1)+34,""),IF(AND(YEAR(_xlfn.SINGLE(FebSun1)+41)=_xlfn.SINGLE(CalendarYear),MONTH(_xlfn.SINGLE(FebSun1)+41)=2),_xlfn.SINGLE(FebSun1)+41,""))</f>
        <v/>
      </c>
      <c r="P12" s="18" t="str">
        <f>IF(DAY(_xlfn.SINGLE(FebSun1))=1,IF(AND(YEAR(_xlfn.SINGLE(FebSun1)+35)=_xlfn.SINGLE(CalendarYear),MONTH(_xlfn.SINGLE(FebSun1)+35)=2),_xlfn.SINGLE(FebSun1)+35,""),IF(AND(YEAR(_xlfn.SINGLE(FebSun1)+42)=_xlfn.SINGLE(CalendarYear),MONTH(_xlfn.SINGLE(FebSun1)+42)=2),_xlfn.SINGLE(FebSun1)+42,""))</f>
        <v/>
      </c>
      <c r="R12" s="12" t="str">
        <f>IF(DAY(_xlfn.SINGLE(MarSun1))=1,IF(AND(YEAR(_xlfn.SINGLE(MarSun1)+29)=_xlfn.SINGLE(CalendarYear),MONTH(_xlfn.SINGLE(MarSun1)+29)=3),_xlfn.SINGLE(MarSun1)+29,""),IF(AND(YEAR(_xlfn.SINGLE(MarSun1)+36)=_xlfn.SINGLE(CalendarYear),MONTH(_xlfn.SINGLE(MarSun1)+36)=3),_xlfn.SINGLE(MarSun1)+36,""))</f>
        <v/>
      </c>
      <c r="S12" s="12" t="str">
        <f>IF(DAY(_xlfn.SINGLE(MarSun1))=1,IF(AND(YEAR(_xlfn.SINGLE(MarSun1)+30)=_xlfn.SINGLE(CalendarYear),MONTH(_xlfn.SINGLE(MarSun1)+30)=3),_xlfn.SINGLE(MarSun1)+30,""),IF(AND(YEAR(_xlfn.SINGLE(MarSun1)+37)=_xlfn.SINGLE(CalendarYear),MONTH(_xlfn.SINGLE(MarSun1)+37)=3),_xlfn.SINGLE(MarSun1)+37,""))</f>
        <v/>
      </c>
      <c r="T12" s="17" t="str">
        <f>IF(DAY(_xlfn.SINGLE(MarSun1))=1,IF(AND(YEAR(_xlfn.SINGLE(MarSun1)+31)=_xlfn.SINGLE(CalendarYear),MONTH(_xlfn.SINGLE(MarSun1)+31)=3),_xlfn.SINGLE(MarSun1)+31,""),IF(AND(YEAR(_xlfn.SINGLE(MarSun1)+38)=_xlfn.SINGLE(CalendarYear),MONTH(_xlfn.SINGLE(MarSun1)+38)=3),_xlfn.SINGLE(MarSun1)+38,""))</f>
        <v/>
      </c>
      <c r="U12" s="17" t="str">
        <f>IF(DAY(_xlfn.SINGLE(MarSun1))=1,IF(AND(YEAR(_xlfn.SINGLE(MarSun1)+32)=_xlfn.SINGLE(CalendarYear),MONTH(_xlfn.SINGLE(MarSun1)+32)=3),_xlfn.SINGLE(MarSun1)+32,""),IF(AND(YEAR(_xlfn.SINGLE(MarSun1)+39)=_xlfn.SINGLE(CalendarYear),MONTH(_xlfn.SINGLE(MarSun1)+39)=3),_xlfn.SINGLE(MarSun1)+39,""))</f>
        <v/>
      </c>
      <c r="V12" s="17" t="str">
        <f>IF(DAY(_xlfn.SINGLE(MarSun1))=1,IF(AND(YEAR(_xlfn.SINGLE(MarSun1)+33)=_xlfn.SINGLE(CalendarYear),MONTH(_xlfn.SINGLE(MarSun1)+33)=3),_xlfn.SINGLE(MarSun1)+33,""),IF(AND(YEAR(_xlfn.SINGLE(MarSun1)+40)=_xlfn.SINGLE(CalendarYear),MONTH(_xlfn.SINGLE(MarSun1)+40)=3),_xlfn.SINGLE(MarSun1)+40,""))</f>
        <v/>
      </c>
      <c r="W12" s="18" t="str">
        <f>IF(DAY(_xlfn.SINGLE(MarSun1))=1,IF(AND(YEAR(_xlfn.SINGLE(MarSun1)+34)=_xlfn.SINGLE(CalendarYear),MONTH(_xlfn.SINGLE(MarSun1)+34)=3),_xlfn.SINGLE(MarSun1)+34,""),IF(AND(YEAR(_xlfn.SINGLE(MarSun1)+41)=_xlfn.SINGLE(CalendarYear),MONTH(_xlfn.SINGLE(MarSun1)+41)=3),_xlfn.SINGLE(MarSun1)+41,""))</f>
        <v/>
      </c>
      <c r="X12" s="18" t="str">
        <f>IF(DAY(_xlfn.SINGLE(MarSun1))=1,IF(AND(YEAR(_xlfn.SINGLE(MarSun1)+35)=_xlfn.SINGLE(CalendarYear),MONTH(_xlfn.SINGLE(MarSun1)+35)=3),_xlfn.SINGLE(MarSun1)+35,""),IF(AND(YEAR(_xlfn.SINGLE(MarSun1)+42)=_xlfn.SINGLE(CalendarYear),MONTH(_xlfn.SINGLE(MarSun1)+42)=3),_xlfn.SINGLE(MarSun1)+42,""))</f>
        <v/>
      </c>
      <c r="Z12" s="12" t="str">
        <f>IF(DAY(_xlfn.SINGLE(AprSun1))=1,IF(AND(YEAR(_xlfn.SINGLE(AprSun1)+29)=_xlfn.SINGLE(CalendarYear),MONTH(_xlfn.SINGLE(AprSun1)+29)=4),_xlfn.SINGLE(AprSun1)+29,""),IF(AND(YEAR(_xlfn.SINGLE(AprSun1)+36)=_xlfn.SINGLE(CalendarYear),MONTH(_xlfn.SINGLE(AprSun1)+36)=4),_xlfn.SINGLE(AprSun1)+36,""))</f>
        <v/>
      </c>
      <c r="AA12" s="12" t="str">
        <f>IF(DAY(_xlfn.SINGLE(AprSun1))=1,IF(AND(YEAR(_xlfn.SINGLE(AprSun1)+30)=_xlfn.SINGLE(CalendarYear),MONTH(_xlfn.SINGLE(AprSun1)+30)=4),_xlfn.SINGLE(AprSun1)+30,""),IF(AND(YEAR(_xlfn.SINGLE(AprSun1)+37)=_xlfn.SINGLE(CalendarYear),MONTH(_xlfn.SINGLE(AprSun1)+37)=4),_xlfn.SINGLE(AprSun1)+37,""))</f>
        <v/>
      </c>
      <c r="AB12" s="17" t="str">
        <f>IF(DAY(_xlfn.SINGLE(AprSun1))=1,IF(AND(YEAR(_xlfn.SINGLE(AprSun1)+31)=_xlfn.SINGLE(CalendarYear),MONTH(_xlfn.SINGLE(AprSun1)+31)=4),_xlfn.SINGLE(AprSun1)+31,""),IF(AND(YEAR(_xlfn.SINGLE(AprSun1)+38)=_xlfn.SINGLE(CalendarYear),MONTH(_xlfn.SINGLE(AprSun1)+38)=4),_xlfn.SINGLE(AprSun1)+38,""))</f>
        <v/>
      </c>
      <c r="AC12" s="17" t="str">
        <f>IF(DAY(_xlfn.SINGLE(AprSun1))=1,IF(AND(YEAR(_xlfn.SINGLE(AprSun1)+32)=_xlfn.SINGLE(CalendarYear),MONTH(_xlfn.SINGLE(AprSun1)+32)=4),_xlfn.SINGLE(AprSun1)+32,""),IF(AND(YEAR(_xlfn.SINGLE(AprSun1)+39)=_xlfn.SINGLE(CalendarYear),MONTH(_xlfn.SINGLE(AprSun1)+39)=4),_xlfn.SINGLE(AprSun1)+39,""))</f>
        <v/>
      </c>
      <c r="AD12" s="17" t="str">
        <f>IF(DAY(_xlfn.SINGLE(AprSun1))=1,IF(AND(YEAR(_xlfn.SINGLE(AprSun1)+33)=_xlfn.SINGLE(CalendarYear),MONTH(_xlfn.SINGLE(AprSun1)+33)=4),_xlfn.SINGLE(AprSun1)+33,""),IF(AND(YEAR(_xlfn.SINGLE(AprSun1)+40)=_xlfn.SINGLE(CalendarYear),MONTH(_xlfn.SINGLE(AprSun1)+40)=4),_xlfn.SINGLE(AprSun1)+40,""))</f>
        <v/>
      </c>
      <c r="AE12" s="18" t="str">
        <f>IF(DAY(_xlfn.SINGLE(AprSun1))=1,IF(AND(YEAR(_xlfn.SINGLE(AprSun1)+34)=_xlfn.SINGLE(CalendarYear),MONTH(_xlfn.SINGLE(AprSun1)+34)=4),_xlfn.SINGLE(AprSun1)+34,""),IF(AND(YEAR(_xlfn.SINGLE(AprSun1)+41)=_xlfn.SINGLE(CalendarYear),MONTH(_xlfn.SINGLE(AprSun1)+41)=4),_xlfn.SINGLE(AprSun1)+41,""))</f>
        <v/>
      </c>
      <c r="AF12" s="18" t="str">
        <f>IF(DAY(_xlfn.SINGLE(AprSun1))=1,IF(AND(YEAR(_xlfn.SINGLE(AprSun1)+35)=_xlfn.SINGLE(CalendarYear),MONTH(_xlfn.SINGLE(AprSun1)+35)=4),_xlfn.SINGLE(AprSun1)+35,""),IF(AND(YEAR(_xlfn.SINGLE(AprSun1)+42)=_xlfn.SINGLE(CalendarYear),MONTH(_xlfn.SINGLE(AprSun1)+42)=4),_xlfn.SINGLE(AprSun1)+42,""))</f>
        <v/>
      </c>
    </row>
    <row r="13" spans="2:33" s="7" customFormat="1" ht="18" customHeight="1" x14ac:dyDescent="0.3"/>
    <row r="14" spans="2:33" s="35" customFormat="1" ht="25.5" customHeight="1" x14ac:dyDescent="0.3">
      <c r="B14" s="50" t="s">
        <v>2</v>
      </c>
      <c r="C14" s="50"/>
      <c r="D14" s="50"/>
      <c r="E14" s="50"/>
      <c r="F14" s="50"/>
      <c r="G14" s="50"/>
      <c r="H14" s="50"/>
      <c r="J14" s="50" t="s">
        <v>11</v>
      </c>
      <c r="K14" s="50"/>
      <c r="L14" s="50"/>
      <c r="M14" s="50"/>
      <c r="N14" s="50"/>
      <c r="O14" s="50"/>
      <c r="P14" s="50"/>
      <c r="R14" s="50" t="s">
        <v>14</v>
      </c>
      <c r="S14" s="50"/>
      <c r="T14" s="50"/>
      <c r="U14" s="50"/>
      <c r="V14" s="50"/>
      <c r="W14" s="50"/>
      <c r="X14" s="50"/>
      <c r="Z14" s="50" t="s">
        <v>17</v>
      </c>
      <c r="AA14" s="50"/>
      <c r="AB14" s="50"/>
      <c r="AC14" s="50"/>
      <c r="AD14" s="50"/>
      <c r="AE14" s="50"/>
      <c r="AF14" s="50"/>
    </row>
    <row r="15" spans="2:33" s="6" customFormat="1" ht="26.1" customHeight="1" x14ac:dyDescent="0.25">
      <c r="B15" s="19" t="s">
        <v>1</v>
      </c>
      <c r="C15" s="19" t="s">
        <v>4</v>
      </c>
      <c r="D15" s="19" t="s">
        <v>5</v>
      </c>
      <c r="E15" s="19" t="s">
        <v>6</v>
      </c>
      <c r="F15" s="19" t="s">
        <v>7</v>
      </c>
      <c r="G15" s="20" t="s">
        <v>8</v>
      </c>
      <c r="H15" s="20" t="s">
        <v>9</v>
      </c>
      <c r="J15" s="19" t="s">
        <v>1</v>
      </c>
      <c r="K15" s="19" t="s">
        <v>4</v>
      </c>
      <c r="L15" s="19" t="s">
        <v>5</v>
      </c>
      <c r="M15" s="19" t="s">
        <v>6</v>
      </c>
      <c r="N15" s="19" t="s">
        <v>7</v>
      </c>
      <c r="O15" s="20" t="s">
        <v>8</v>
      </c>
      <c r="P15" s="20" t="s">
        <v>9</v>
      </c>
      <c r="R15" s="19" t="s">
        <v>1</v>
      </c>
      <c r="S15" s="19" t="s">
        <v>4</v>
      </c>
      <c r="T15" s="19" t="s">
        <v>5</v>
      </c>
      <c r="U15" s="19" t="s">
        <v>6</v>
      </c>
      <c r="V15" s="19" t="s">
        <v>7</v>
      </c>
      <c r="W15" s="20" t="s">
        <v>8</v>
      </c>
      <c r="X15" s="20" t="s">
        <v>9</v>
      </c>
      <c r="Z15" s="19" t="s">
        <v>1</v>
      </c>
      <c r="AA15" s="19" t="s">
        <v>4</v>
      </c>
      <c r="AB15" s="19" t="s">
        <v>5</v>
      </c>
      <c r="AC15" s="19" t="s">
        <v>6</v>
      </c>
      <c r="AD15" s="19" t="s">
        <v>7</v>
      </c>
      <c r="AE15" s="20" t="s">
        <v>8</v>
      </c>
      <c r="AF15" s="20" t="s">
        <v>9</v>
      </c>
    </row>
    <row r="16" spans="2:33" s="8" customFormat="1" ht="26.1" customHeight="1" x14ac:dyDescent="0.3">
      <c r="B16" s="9" t="str">
        <f>IF(DAY(_xlfn.SINGLE(MaySun1))=1,"",IF(AND(YEAR(_xlfn.SINGLE(MaySun1)+1)=_xlfn.SINGLE(CalendarYear),MONTH(_xlfn.SINGLE(MaySun1)+1)=5),_xlfn.SINGLE(MaySun1)+1,""))</f>
        <v/>
      </c>
      <c r="C16" s="9" t="str">
        <f>IF(DAY(_xlfn.SINGLE(MaySun1))=1,"",IF(AND(YEAR(_xlfn.SINGLE(MaySun1)+2)=_xlfn.SINGLE(CalendarYear),MONTH(_xlfn.SINGLE(MaySun1)+2)=5),_xlfn.SINGLE(MaySun1)+2,""))</f>
        <v/>
      </c>
      <c r="D16" s="10" t="str">
        <f>IF(DAY(_xlfn.SINGLE(MaySun1))=1,"",IF(AND(YEAR(_xlfn.SINGLE(MaySun1)+3)=_xlfn.SINGLE(CalendarYear),MONTH(_xlfn.SINGLE(MaySun1)+3)=5),_xlfn.SINGLE(MaySun1)+3,""))</f>
        <v/>
      </c>
      <c r="E16" s="10" t="str">
        <f>IF(DAY(_xlfn.SINGLE(MaySun1))=1,"",IF(AND(YEAR(_xlfn.SINGLE(MaySun1)+4)=_xlfn.SINGLE(CalendarYear),MONTH(_xlfn.SINGLE(MaySun1)+4)=5),_xlfn.SINGLE(MaySun1)+4,""))</f>
        <v/>
      </c>
      <c r="F16" s="10" t="str">
        <f>IF(DAY(_xlfn.SINGLE(MaySun1))=1,"",IF(AND(YEAR(_xlfn.SINGLE(MaySun1)+5)=_xlfn.SINGLE(CalendarYear),MONTH(_xlfn.SINGLE(MaySun1)+5)=5),_xlfn.SINGLE(MaySun1)+5,""))</f>
        <v/>
      </c>
      <c r="G16" s="11">
        <f>IF(DAY(_xlfn.SINGLE(MaySun1))=1,"",IF(AND(YEAR(_xlfn.SINGLE(MaySun1)+6)=_xlfn.SINGLE(CalendarYear),MONTH(_xlfn.SINGLE(MaySun1)+6)=5),_xlfn.SINGLE(MaySun1)+6,""))</f>
        <v>44317</v>
      </c>
      <c r="H16" s="11">
        <f>_xlfn.SINGLE(IF(DAY(_xlfn.SINGLE(MaySun1))=1,IF(AND(YEAR(_xlfn.SINGLE(MaySun1))=_xlfn.SINGLE(CalendarYear),MONTH(_xlfn.SINGLE(MaySun1))=5),MaySun1,""),IF(AND(YEAR(_xlfn.SINGLE(MaySun1)+7)=_xlfn.SINGLE(CalendarYear),MONTH(_xlfn.SINGLE(MaySun1)+7)=5),_xlfn.SINGLE(MaySun1)+7,"")))</f>
        <v>44318</v>
      </c>
      <c r="J16" s="9" t="str">
        <f>IF(DAY(_xlfn.SINGLE(JunSun1))=1,"",IF(AND(YEAR(_xlfn.SINGLE(JunSun1)+1)=_xlfn.SINGLE(CalendarYear),MONTH(_xlfn.SINGLE(JunSun1)+1)=6),_xlfn.SINGLE(JunSun1)+1,""))</f>
        <v/>
      </c>
      <c r="K16" s="9">
        <f>IF(DAY(_xlfn.SINGLE(JunSun1))=1,"",IF(AND(YEAR(_xlfn.SINGLE(JunSun1)+2)=_xlfn.SINGLE(CalendarYear),MONTH(_xlfn.SINGLE(JunSun1)+2)=6),_xlfn.SINGLE(JunSun1)+2,""))</f>
        <v>44348</v>
      </c>
      <c r="L16" s="10">
        <f>IF(DAY(_xlfn.SINGLE(JunSun1))=1,"",IF(AND(YEAR(_xlfn.SINGLE(JunSun1)+3)=_xlfn.SINGLE(CalendarYear),MONTH(_xlfn.SINGLE(JunSun1)+3)=6),_xlfn.SINGLE(JunSun1)+3,""))</f>
        <v>44349</v>
      </c>
      <c r="M16" s="10">
        <f>IF(DAY(_xlfn.SINGLE(JunSun1))=1,"",IF(AND(YEAR(_xlfn.SINGLE(JunSun1)+4)=_xlfn.SINGLE(CalendarYear),MONTH(_xlfn.SINGLE(JunSun1)+4)=6),_xlfn.SINGLE(JunSun1)+4,""))</f>
        <v>44350</v>
      </c>
      <c r="N16" s="10">
        <f>IF(DAY(_xlfn.SINGLE(JunSun1))=1,"",IF(AND(YEAR(_xlfn.SINGLE(JunSun1)+5)=_xlfn.SINGLE(CalendarYear),MONTH(_xlfn.SINGLE(JunSun1)+5)=6),_xlfn.SINGLE(JunSun1)+5,""))</f>
        <v>44351</v>
      </c>
      <c r="O16" s="11">
        <f>IF(DAY(_xlfn.SINGLE(JunSun1))=1,"",IF(AND(YEAR(_xlfn.SINGLE(JunSun1)+6)=_xlfn.SINGLE(CalendarYear),MONTH(_xlfn.SINGLE(JunSun1)+6)=6),_xlfn.SINGLE(JunSun1)+6,""))</f>
        <v>44352</v>
      </c>
      <c r="P16" s="11">
        <f>_xlfn.SINGLE(IF(DAY(_xlfn.SINGLE(JunSun1))=1,IF(AND(YEAR(_xlfn.SINGLE(JunSun1))=_xlfn.SINGLE(CalendarYear),MONTH(_xlfn.SINGLE(JunSun1))=6),JunSun1,""),IF(AND(YEAR(_xlfn.SINGLE(JunSun1)+7)=_xlfn.SINGLE(CalendarYear),MONTH(_xlfn.SINGLE(JunSun1)+7)=6),_xlfn.SINGLE(JunSun1)+7,"")))</f>
        <v>44353</v>
      </c>
      <c r="R16" s="9" t="str">
        <f>IF(DAY(_xlfn.SINGLE(JulSun1))=1,"",IF(AND(YEAR(_xlfn.SINGLE(JulSun1)+1)=_xlfn.SINGLE(CalendarYear),MONTH(_xlfn.SINGLE(JulSun1)+1)=7),_xlfn.SINGLE(JulSun1)+1,""))</f>
        <v/>
      </c>
      <c r="S16" s="9" t="str">
        <f>IF(DAY(_xlfn.SINGLE(JulSun1))=1,"",IF(AND(YEAR(_xlfn.SINGLE(JulSun1)+2)=_xlfn.SINGLE(CalendarYear),MONTH(_xlfn.SINGLE(JulSun1)+2)=7),_xlfn.SINGLE(JulSun1)+2,""))</f>
        <v/>
      </c>
      <c r="T16" s="10" t="str">
        <f>IF(DAY(_xlfn.SINGLE(JulSun1))=1,"",IF(AND(YEAR(_xlfn.SINGLE(JulSun1)+3)=_xlfn.SINGLE(CalendarYear),MONTH(_xlfn.SINGLE(JulSun1)+3)=7),_xlfn.SINGLE(JulSun1)+3,""))</f>
        <v/>
      </c>
      <c r="U16" s="10">
        <f>IF(DAY(_xlfn.SINGLE(JulSun1))=1,"",IF(AND(YEAR(_xlfn.SINGLE(JulSun1)+4)=_xlfn.SINGLE(CalendarYear),MONTH(_xlfn.SINGLE(JulSun1)+4)=7),_xlfn.SINGLE(JulSun1)+4,""))</f>
        <v>44378</v>
      </c>
      <c r="V16" s="10">
        <f>IF(DAY(_xlfn.SINGLE(JulSun1))=1,"",IF(AND(YEAR(_xlfn.SINGLE(JulSun1)+5)=_xlfn.SINGLE(CalendarYear),MONTH(_xlfn.SINGLE(JulSun1)+5)=7),_xlfn.SINGLE(JulSun1)+5,""))</f>
        <v>44379</v>
      </c>
      <c r="W16" s="11">
        <f>IF(DAY(_xlfn.SINGLE(JulSun1))=1,"",IF(AND(YEAR(_xlfn.SINGLE(JulSun1)+6)=_xlfn.SINGLE(CalendarYear),MONTH(_xlfn.SINGLE(JulSun1)+6)=7),_xlfn.SINGLE(JulSun1)+6,""))</f>
        <v>44380</v>
      </c>
      <c r="X16" s="11">
        <f>_xlfn.SINGLE(IF(DAY(_xlfn.SINGLE(JulSun1))=1,IF(AND(YEAR(_xlfn.SINGLE(JulSun1))=_xlfn.SINGLE(CalendarYear),MONTH(_xlfn.SINGLE(JulSun1))=7),JulSun1,""),IF(AND(YEAR(_xlfn.SINGLE(JulSun1)+7)=_xlfn.SINGLE(CalendarYear),MONTH(_xlfn.SINGLE(JulSun1)+7)=7),_xlfn.SINGLE(JulSun1)+7,"")))</f>
        <v>44381</v>
      </c>
      <c r="Z16" s="9" t="str">
        <f>IF(DAY(_xlfn.SINGLE(AugSun1))=1,"",IF(AND(YEAR(_xlfn.SINGLE(AugSun1)+1)=_xlfn.SINGLE(CalendarYear),MONTH(_xlfn.SINGLE(AugSun1)+1)=8),_xlfn.SINGLE(AugSun1)+1,""))</f>
        <v/>
      </c>
      <c r="AA16" s="9" t="str">
        <f>IF(DAY(_xlfn.SINGLE(AugSun1))=1,"",IF(AND(YEAR(_xlfn.SINGLE(AugSun1)+2)=_xlfn.SINGLE(CalendarYear),MONTH(_xlfn.SINGLE(AugSun1)+2)=8),_xlfn.SINGLE(AugSun1)+2,""))</f>
        <v/>
      </c>
      <c r="AB16" s="10" t="str">
        <f>IF(DAY(_xlfn.SINGLE(AugSun1))=1,"",IF(AND(YEAR(_xlfn.SINGLE(AugSun1)+3)=_xlfn.SINGLE(CalendarYear),MONTH(_xlfn.SINGLE(AugSun1)+3)=8),_xlfn.SINGLE(AugSun1)+3,""))</f>
        <v/>
      </c>
      <c r="AC16" s="10" t="str">
        <f>IF(DAY(_xlfn.SINGLE(AugSun1))=1,"",IF(AND(YEAR(_xlfn.SINGLE(AugSun1)+4)=_xlfn.SINGLE(CalendarYear),MONTH(_xlfn.SINGLE(AugSun1)+4)=8),_xlfn.SINGLE(AugSun1)+4,""))</f>
        <v/>
      </c>
      <c r="AD16" s="10" t="str">
        <f>IF(DAY(_xlfn.SINGLE(AugSun1))=1,"",IF(AND(YEAR(_xlfn.SINGLE(AugSun1)+5)=_xlfn.SINGLE(CalendarYear),MONTH(_xlfn.SINGLE(AugSun1)+5)=8),_xlfn.SINGLE(AugSun1)+5,""))</f>
        <v/>
      </c>
      <c r="AE16" s="11" t="str">
        <f>IF(DAY(_xlfn.SINGLE(AugSun1))=1,"",IF(AND(YEAR(_xlfn.SINGLE(AugSun1)+6)=_xlfn.SINGLE(CalendarYear),MONTH(_xlfn.SINGLE(AugSun1)+6)=8),_xlfn.SINGLE(AugSun1)+6,""))</f>
        <v/>
      </c>
      <c r="AF16" s="11">
        <f>_xlfn.SINGLE(IF(DAY(_xlfn.SINGLE(AugSun1))=1,IF(AND(YEAR(_xlfn.SINGLE(AugSun1))=_xlfn.SINGLE(CalendarYear),MONTH(_xlfn.SINGLE(AugSun1))=8),AugSun1,""),IF(AND(YEAR(_xlfn.SINGLE(AugSun1)+7)=_xlfn.SINGLE(CalendarYear),MONTH(_xlfn.SINGLE(AugSun1)+7)=8),_xlfn.SINGLE(AugSun1)+7,"")))</f>
        <v>44409</v>
      </c>
    </row>
    <row r="17" spans="2:32" s="8" customFormat="1" ht="26.1" customHeight="1" x14ac:dyDescent="0.3">
      <c r="B17" s="12">
        <f>IF(DAY(_xlfn.SINGLE(MaySun1))=1,IF(AND(YEAR(_xlfn.SINGLE(MaySun1)+1)=_xlfn.SINGLE(CalendarYear),MONTH(_xlfn.SINGLE(MaySun1)+1)=5),_xlfn.SINGLE(MaySun1)+1,""),IF(AND(YEAR(_xlfn.SINGLE(MaySun1)+8)=_xlfn.SINGLE(CalendarYear),MONTH(_xlfn.SINGLE(MaySun1)+8)=5),_xlfn.SINGLE(MaySun1)+8,""))</f>
        <v>44319</v>
      </c>
      <c r="C17" s="12">
        <f>IF(DAY(_xlfn.SINGLE(MaySun1))=1,IF(AND(YEAR(_xlfn.SINGLE(MaySun1)+2)=_xlfn.SINGLE(CalendarYear),MONTH(_xlfn.SINGLE(MaySun1)+2)=5),_xlfn.SINGLE(MaySun1)+2,""),IF(AND(YEAR(_xlfn.SINGLE(MaySun1)+9)=_xlfn.SINGLE(CalendarYear),MONTH(_xlfn.SINGLE(MaySun1)+9)=5),_xlfn.SINGLE(MaySun1)+9,""))</f>
        <v>44320</v>
      </c>
      <c r="D17" s="12">
        <f>IF(DAY(_xlfn.SINGLE(MaySun1))=1,IF(AND(YEAR(_xlfn.SINGLE(MaySun1)+3)=_xlfn.SINGLE(CalendarYear),MONTH(_xlfn.SINGLE(MaySun1)+3)=5),_xlfn.SINGLE(MaySun1)+3,""),IF(AND(YEAR(_xlfn.SINGLE(MaySun1)+10)=_xlfn.SINGLE(CalendarYear),MONTH(_xlfn.SINGLE(MaySun1)+10)=5),_xlfn.SINGLE(MaySun1)+10,""))</f>
        <v>44321</v>
      </c>
      <c r="E17" s="13">
        <f>IF(DAY(_xlfn.SINGLE(MaySun1))=1,IF(AND(YEAR(_xlfn.SINGLE(MaySun1)+4)=_xlfn.SINGLE(CalendarYear),MONTH(_xlfn.SINGLE(MaySun1)+4)=5),_xlfn.SINGLE(MaySun1)+4,""),IF(AND(YEAR(_xlfn.SINGLE(MaySun1)+11)=_xlfn.SINGLE(CalendarYear),MONTH(_xlfn.SINGLE(MaySun1)+11)=5),_xlfn.SINGLE(MaySun1)+11,""))</f>
        <v>44322</v>
      </c>
      <c r="F17" s="13">
        <f>IF(DAY(_xlfn.SINGLE(MaySun1))=1,IF(AND(YEAR(_xlfn.SINGLE(MaySun1)+5)=_xlfn.SINGLE(CalendarYear),MONTH(_xlfn.SINGLE(MaySun1)+5)=5),_xlfn.SINGLE(MaySun1)+5,""),IF(AND(YEAR(_xlfn.SINGLE(MaySun1)+12)=_xlfn.SINGLE(CalendarYear),MONTH(_xlfn.SINGLE(MaySun1)+12)=5),_xlfn.SINGLE(MaySun1)+12,""))</f>
        <v>44323</v>
      </c>
      <c r="G17" s="14">
        <f>IF(DAY(_xlfn.SINGLE(MaySun1))=1,IF(AND(YEAR(_xlfn.SINGLE(MaySun1)+6)=_xlfn.SINGLE(CalendarYear),MONTH(_xlfn.SINGLE(MaySun1)+6)=5),_xlfn.SINGLE(MaySun1)+6,""),IF(AND(YEAR(_xlfn.SINGLE(MaySun1)+13)=_xlfn.SINGLE(CalendarYear),MONTH(_xlfn.SINGLE(MaySun1)+13)=5),_xlfn.SINGLE(MaySun1)+13,""))</f>
        <v>44324</v>
      </c>
      <c r="H17" s="14">
        <f>IF(DAY(_xlfn.SINGLE(MaySun1))=1,IF(AND(YEAR(_xlfn.SINGLE(MaySun1)+7)=_xlfn.SINGLE(CalendarYear),MONTH(_xlfn.SINGLE(MaySun1)+7)=5),_xlfn.SINGLE(MaySun1)+7,""),IF(AND(YEAR(_xlfn.SINGLE(MaySun1)+14)=_xlfn.SINGLE(CalendarYear),MONTH(_xlfn.SINGLE(MaySun1)+14)=5),_xlfn.SINGLE(MaySun1)+14,""))</f>
        <v>44325</v>
      </c>
      <c r="J17" s="12">
        <f>IF(DAY(_xlfn.SINGLE(JunSun1))=1,IF(AND(YEAR(_xlfn.SINGLE(JunSun1)+1)=_xlfn.SINGLE(CalendarYear),MONTH(_xlfn.SINGLE(JunSun1)+1)=6),_xlfn.SINGLE(JunSun1)+1,""),IF(AND(YEAR(_xlfn.SINGLE(JunSun1)+8)=_xlfn.SINGLE(CalendarYear),MONTH(_xlfn.SINGLE(JunSun1)+8)=6),_xlfn.SINGLE(JunSun1)+8,""))</f>
        <v>44354</v>
      </c>
      <c r="K17" s="12">
        <f>IF(DAY(_xlfn.SINGLE(JunSun1))=1,IF(AND(YEAR(_xlfn.SINGLE(JunSun1)+2)=_xlfn.SINGLE(CalendarYear),MONTH(_xlfn.SINGLE(JunSun1)+2)=6),_xlfn.SINGLE(JunSun1)+2,""),IF(AND(YEAR(_xlfn.SINGLE(JunSun1)+9)=_xlfn.SINGLE(CalendarYear),MONTH(_xlfn.SINGLE(JunSun1)+9)=6),_xlfn.SINGLE(JunSun1)+9,""))</f>
        <v>44355</v>
      </c>
      <c r="L17" s="12">
        <f>IF(DAY(_xlfn.SINGLE(JunSun1))=1,IF(AND(YEAR(_xlfn.SINGLE(JunSun1)+3)=_xlfn.SINGLE(CalendarYear),MONTH(_xlfn.SINGLE(JunSun1)+3)=6),_xlfn.SINGLE(JunSun1)+3,""),IF(AND(YEAR(_xlfn.SINGLE(JunSun1)+10)=_xlfn.SINGLE(CalendarYear),MONTH(_xlfn.SINGLE(JunSun1)+10)=6),_xlfn.SINGLE(JunSun1)+10,""))</f>
        <v>44356</v>
      </c>
      <c r="M17" s="13">
        <f>IF(DAY(_xlfn.SINGLE(JunSun1))=1,IF(AND(YEAR(_xlfn.SINGLE(JunSun1)+4)=_xlfn.SINGLE(CalendarYear),MONTH(_xlfn.SINGLE(JunSun1)+4)=6),_xlfn.SINGLE(JunSun1)+4,""),IF(AND(YEAR(_xlfn.SINGLE(JunSun1)+11)=_xlfn.SINGLE(CalendarYear),MONTH(_xlfn.SINGLE(JunSun1)+11)=6),_xlfn.SINGLE(JunSun1)+11,""))</f>
        <v>44357</v>
      </c>
      <c r="N17" s="13">
        <f>IF(DAY(_xlfn.SINGLE(JunSun1))=1,IF(AND(YEAR(_xlfn.SINGLE(JunSun1)+5)=_xlfn.SINGLE(CalendarYear),MONTH(_xlfn.SINGLE(JunSun1)+5)=6),_xlfn.SINGLE(JunSun1)+5,""),IF(AND(YEAR(_xlfn.SINGLE(JunSun1)+12)=_xlfn.SINGLE(CalendarYear),MONTH(_xlfn.SINGLE(JunSun1)+12)=6),_xlfn.SINGLE(JunSun1)+12,""))</f>
        <v>44358</v>
      </c>
      <c r="O17" s="14">
        <f>IF(DAY(_xlfn.SINGLE(JunSun1))=1,IF(AND(YEAR(_xlfn.SINGLE(JunSun1)+6)=_xlfn.SINGLE(CalendarYear),MONTH(_xlfn.SINGLE(JunSun1)+6)=6),_xlfn.SINGLE(JunSun1)+6,""),IF(AND(YEAR(_xlfn.SINGLE(JunSun1)+13)=_xlfn.SINGLE(CalendarYear),MONTH(_xlfn.SINGLE(JunSun1)+13)=6),_xlfn.SINGLE(JunSun1)+13,""))</f>
        <v>44359</v>
      </c>
      <c r="P17" s="14">
        <f>IF(DAY(_xlfn.SINGLE(JunSun1))=1,IF(AND(YEAR(_xlfn.SINGLE(JunSun1)+7)=_xlfn.SINGLE(CalendarYear),MONTH(_xlfn.SINGLE(JunSun1)+7)=6),_xlfn.SINGLE(JunSun1)+7,""),IF(AND(YEAR(_xlfn.SINGLE(JunSun1)+14)=_xlfn.SINGLE(CalendarYear),MONTH(_xlfn.SINGLE(JunSun1)+14)=6),_xlfn.SINGLE(JunSun1)+14,""))</f>
        <v>44360</v>
      </c>
      <c r="R17" s="12">
        <f>IF(DAY(_xlfn.SINGLE(JulSun1))=1,IF(AND(YEAR(_xlfn.SINGLE(JulSun1)+1)=_xlfn.SINGLE(CalendarYear),MONTH(_xlfn.SINGLE(JulSun1)+1)=7),_xlfn.SINGLE(JulSun1)+1,""),IF(AND(YEAR(_xlfn.SINGLE(JulSun1)+8)=_xlfn.SINGLE(CalendarYear),MONTH(_xlfn.SINGLE(JulSun1)+8)=7),_xlfn.SINGLE(JulSun1)+8,""))</f>
        <v>44382</v>
      </c>
      <c r="S17" s="12">
        <f>IF(DAY(_xlfn.SINGLE(JulSun1))=1,IF(AND(YEAR(_xlfn.SINGLE(JulSun1)+2)=_xlfn.SINGLE(CalendarYear),MONTH(_xlfn.SINGLE(JulSun1)+2)=7),_xlfn.SINGLE(JulSun1)+2,""),IF(AND(YEAR(_xlfn.SINGLE(JulSun1)+9)=_xlfn.SINGLE(CalendarYear),MONTH(_xlfn.SINGLE(JulSun1)+9)=7),_xlfn.SINGLE(JulSun1)+9,""))</f>
        <v>44383</v>
      </c>
      <c r="T17" s="12">
        <f>IF(DAY(_xlfn.SINGLE(JulSun1))=1,IF(AND(YEAR(_xlfn.SINGLE(JulSun1)+3)=_xlfn.SINGLE(CalendarYear),MONTH(_xlfn.SINGLE(JulSun1)+3)=7),_xlfn.SINGLE(JulSun1)+3,""),IF(AND(YEAR(_xlfn.SINGLE(JulSun1)+10)=_xlfn.SINGLE(CalendarYear),MONTH(_xlfn.SINGLE(JulSun1)+10)=7),_xlfn.SINGLE(JulSun1)+10,""))</f>
        <v>44384</v>
      </c>
      <c r="U17" s="13">
        <f>IF(DAY(_xlfn.SINGLE(JulSun1))=1,IF(AND(YEAR(_xlfn.SINGLE(JulSun1)+4)=_xlfn.SINGLE(CalendarYear),MONTH(_xlfn.SINGLE(JulSun1)+4)=7),_xlfn.SINGLE(JulSun1)+4,""),IF(AND(YEAR(_xlfn.SINGLE(JulSun1)+11)=_xlfn.SINGLE(CalendarYear),MONTH(_xlfn.SINGLE(JulSun1)+11)=7),_xlfn.SINGLE(JulSun1)+11,""))</f>
        <v>44385</v>
      </c>
      <c r="V17" s="13">
        <f>IF(DAY(_xlfn.SINGLE(JulSun1))=1,IF(AND(YEAR(_xlfn.SINGLE(JulSun1)+5)=_xlfn.SINGLE(CalendarYear),MONTH(_xlfn.SINGLE(JulSun1)+5)=7),_xlfn.SINGLE(JulSun1)+5,""),IF(AND(YEAR(_xlfn.SINGLE(JulSun1)+12)=_xlfn.SINGLE(CalendarYear),MONTH(_xlfn.SINGLE(JulSun1)+12)=7),_xlfn.SINGLE(JulSun1)+12,""))</f>
        <v>44386</v>
      </c>
      <c r="W17" s="14">
        <f>IF(DAY(_xlfn.SINGLE(JulSun1))=1,IF(AND(YEAR(_xlfn.SINGLE(JulSun1)+6)=_xlfn.SINGLE(CalendarYear),MONTH(_xlfn.SINGLE(JulSun1)+6)=7),_xlfn.SINGLE(JulSun1)+6,""),IF(AND(YEAR(_xlfn.SINGLE(JulSun1)+13)=_xlfn.SINGLE(CalendarYear),MONTH(_xlfn.SINGLE(JulSun1)+13)=7),_xlfn.SINGLE(JulSun1)+13,""))</f>
        <v>44387</v>
      </c>
      <c r="X17" s="14">
        <f>IF(DAY(_xlfn.SINGLE(JulSun1))=1,IF(AND(YEAR(_xlfn.SINGLE(JulSun1)+7)=_xlfn.SINGLE(CalendarYear),MONTH(_xlfn.SINGLE(JulSun1)+7)=7),_xlfn.SINGLE(JulSun1)+7,""),IF(AND(YEAR(_xlfn.SINGLE(JulSun1)+14)=_xlfn.SINGLE(CalendarYear),MONTH(_xlfn.SINGLE(JulSun1)+14)=7),_xlfn.SINGLE(JulSun1)+14,""))</f>
        <v>44388</v>
      </c>
      <c r="Z17" s="12">
        <f>IF(DAY(_xlfn.SINGLE(AugSun1))=1,IF(AND(YEAR(_xlfn.SINGLE(AugSun1)+1)=_xlfn.SINGLE(CalendarYear),MONTH(_xlfn.SINGLE(AugSun1)+1)=8),_xlfn.SINGLE(AugSun1)+1,""),IF(AND(YEAR(_xlfn.SINGLE(AugSun1)+8)=_xlfn.SINGLE(CalendarYear),MONTH(_xlfn.SINGLE(AugSun1)+8)=8),_xlfn.SINGLE(AugSun1)+8,""))</f>
        <v>44410</v>
      </c>
      <c r="AA17" s="12">
        <f>IF(DAY(_xlfn.SINGLE(AugSun1))=1,IF(AND(YEAR(_xlfn.SINGLE(AugSun1)+2)=_xlfn.SINGLE(CalendarYear),MONTH(_xlfn.SINGLE(AugSun1)+2)=8),_xlfn.SINGLE(AugSun1)+2,""),IF(AND(YEAR(_xlfn.SINGLE(AugSun1)+9)=_xlfn.SINGLE(CalendarYear),MONTH(_xlfn.SINGLE(AugSun1)+9)=8),_xlfn.SINGLE(AugSun1)+9,""))</f>
        <v>44411</v>
      </c>
      <c r="AB17" s="12">
        <f>IF(DAY(_xlfn.SINGLE(AugSun1))=1,IF(AND(YEAR(_xlfn.SINGLE(AugSun1)+3)=_xlfn.SINGLE(CalendarYear),MONTH(_xlfn.SINGLE(AugSun1)+3)=8),_xlfn.SINGLE(AugSun1)+3,""),IF(AND(YEAR(_xlfn.SINGLE(AugSun1)+10)=_xlfn.SINGLE(CalendarYear),MONTH(_xlfn.SINGLE(AugSun1)+10)=8),_xlfn.SINGLE(AugSun1)+10,""))</f>
        <v>44412</v>
      </c>
      <c r="AC17" s="13">
        <f>IF(DAY(_xlfn.SINGLE(AugSun1))=1,IF(AND(YEAR(_xlfn.SINGLE(AugSun1)+4)=_xlfn.SINGLE(CalendarYear),MONTH(_xlfn.SINGLE(AugSun1)+4)=8),_xlfn.SINGLE(AugSun1)+4,""),IF(AND(YEAR(_xlfn.SINGLE(AugSun1)+11)=_xlfn.SINGLE(CalendarYear),MONTH(_xlfn.SINGLE(AugSun1)+11)=8),_xlfn.SINGLE(AugSun1)+11,""))</f>
        <v>44413</v>
      </c>
      <c r="AD17" s="13">
        <f>IF(DAY(_xlfn.SINGLE(AugSun1))=1,IF(AND(YEAR(_xlfn.SINGLE(AugSun1)+5)=_xlfn.SINGLE(CalendarYear),MONTH(_xlfn.SINGLE(AugSun1)+5)=8),_xlfn.SINGLE(AugSun1)+5,""),IF(AND(YEAR(_xlfn.SINGLE(AugSun1)+12)=_xlfn.SINGLE(CalendarYear),MONTH(_xlfn.SINGLE(AugSun1)+12)=8),_xlfn.SINGLE(AugSun1)+12,""))</f>
        <v>44414</v>
      </c>
      <c r="AE17" s="14">
        <f>IF(DAY(_xlfn.SINGLE(AugSun1))=1,IF(AND(YEAR(_xlfn.SINGLE(AugSun1)+6)=_xlfn.SINGLE(CalendarYear),MONTH(_xlfn.SINGLE(AugSun1)+6)=8),_xlfn.SINGLE(AugSun1)+6,""),IF(AND(YEAR(_xlfn.SINGLE(AugSun1)+13)=_xlfn.SINGLE(CalendarYear),MONTH(_xlfn.SINGLE(AugSun1)+13)=8),_xlfn.SINGLE(AugSun1)+13,""))</f>
        <v>44415</v>
      </c>
      <c r="AF17" s="14">
        <f>IF(DAY(_xlfn.SINGLE(AugSun1))=1,IF(AND(YEAR(_xlfn.SINGLE(AugSun1)+7)=_xlfn.SINGLE(CalendarYear),MONTH(_xlfn.SINGLE(AugSun1)+7)=8),_xlfn.SINGLE(AugSun1)+7,""),IF(AND(YEAR(_xlfn.SINGLE(AugSun1)+14)=_xlfn.SINGLE(CalendarYear),MONTH(_xlfn.SINGLE(AugSun1)+14)=8),_xlfn.SINGLE(AugSun1)+14,""))</f>
        <v>44416</v>
      </c>
    </row>
    <row r="18" spans="2:32" s="8" customFormat="1" ht="26.1" customHeight="1" x14ac:dyDescent="0.3">
      <c r="B18" s="13">
        <f>IF(DAY(_xlfn.SINGLE(MaySun1))=1,IF(AND(YEAR(_xlfn.SINGLE(MaySun1)+8)=_xlfn.SINGLE(CalendarYear),MONTH(_xlfn.SINGLE(MaySun1)+8)=5),_xlfn.SINGLE(MaySun1)+8,""),IF(AND(YEAR(_xlfn.SINGLE(MaySun1)+15)=_xlfn.SINGLE(CalendarYear),MONTH(_xlfn.SINGLE(MaySun1)+15)=5),_xlfn.SINGLE(MaySun1)+15,""))</f>
        <v>44326</v>
      </c>
      <c r="C18" s="13">
        <f>IF(DAY(_xlfn.SINGLE(MaySun1))=1,IF(AND(YEAR(_xlfn.SINGLE(MaySun1)+9)=_xlfn.SINGLE(CalendarYear),MONTH(_xlfn.SINGLE(MaySun1)+9)=5),_xlfn.SINGLE(MaySun1)+9,""),IF(AND(YEAR(_xlfn.SINGLE(MaySun1)+16)=_xlfn.SINGLE(CalendarYear),MONTH(_xlfn.SINGLE(MaySun1)+16)=5),_xlfn.SINGLE(MaySun1)+16,""))</f>
        <v>44327</v>
      </c>
      <c r="D18" s="12">
        <f>IF(DAY(_xlfn.SINGLE(MaySun1))=1,IF(AND(YEAR(_xlfn.SINGLE(MaySun1)+10)=_xlfn.SINGLE(CalendarYear),MONTH(_xlfn.SINGLE(MaySun1)+10)=5),_xlfn.SINGLE(MaySun1)+10,""),IF(AND(YEAR(_xlfn.SINGLE(MaySun1)+17)=_xlfn.SINGLE(CalendarYear),MONTH(_xlfn.SINGLE(MaySun1)+17)=5),_xlfn.SINGLE(MaySun1)+17,""))</f>
        <v>44328</v>
      </c>
      <c r="E18" s="12">
        <f>IF(DAY(_xlfn.SINGLE(MaySun1))=1,IF(AND(YEAR(_xlfn.SINGLE(MaySun1)+11)=_xlfn.SINGLE(CalendarYear),MONTH(_xlfn.SINGLE(MaySun1)+11)=5),_xlfn.SINGLE(MaySun1)+11,""),IF(AND(YEAR(_xlfn.SINGLE(MaySun1)+18)=_xlfn.SINGLE(CalendarYear),MONTH(_xlfn.SINGLE(MaySun1)+18)=5),_xlfn.SINGLE(MaySun1)+18,""))</f>
        <v>44329</v>
      </c>
      <c r="F18" s="15">
        <f>IF(DAY(_xlfn.SINGLE(MaySun1))=1,IF(AND(YEAR(_xlfn.SINGLE(MaySun1)+12)=_xlfn.SINGLE(CalendarYear),MONTH(_xlfn.SINGLE(MaySun1)+12)=5),_xlfn.SINGLE(MaySun1)+12,""),IF(AND(YEAR(_xlfn.SINGLE(MaySun1)+19)=_xlfn.SINGLE(CalendarYear),MONTH(_xlfn.SINGLE(MaySun1)+19)=5),_xlfn.SINGLE(MaySun1)+19,""))</f>
        <v>44330</v>
      </c>
      <c r="G18" s="15">
        <f>IF(DAY(_xlfn.SINGLE(MaySun1))=1,IF(AND(YEAR(_xlfn.SINGLE(MaySun1)+13)=_xlfn.SINGLE(CalendarYear),MONTH(_xlfn.SINGLE(MaySun1)+13)=5),_xlfn.SINGLE(MaySun1)+13,""),IF(AND(YEAR(_xlfn.SINGLE(MaySun1)+20)=_xlfn.SINGLE(CalendarYear),MONTH(_xlfn.SINGLE(MaySun1)+20)=5),_xlfn.SINGLE(MaySun1)+20,""))</f>
        <v>44331</v>
      </c>
      <c r="H18" s="13">
        <f>IF(DAY(_xlfn.SINGLE(MaySun1))=1,IF(AND(YEAR(_xlfn.SINGLE(MaySun1)+14)=_xlfn.SINGLE(CalendarYear),MONTH(_xlfn.SINGLE(MaySun1)+14)=5),_xlfn.SINGLE(MaySun1)+14,""),IF(AND(YEAR(_xlfn.SINGLE(MaySun1)+21)=_xlfn.SINGLE(CalendarYear),MONTH(_xlfn.SINGLE(MaySun1)+21)=5),_xlfn.SINGLE(MaySun1)+21,""))</f>
        <v>44332</v>
      </c>
      <c r="J18" s="13">
        <f>IF(DAY(_xlfn.SINGLE(JunSun1))=1,IF(AND(YEAR(_xlfn.SINGLE(JunSun1)+8)=_xlfn.SINGLE(CalendarYear),MONTH(_xlfn.SINGLE(JunSun1)+8)=6),_xlfn.SINGLE(JunSun1)+8,""),IF(AND(YEAR(_xlfn.SINGLE(JunSun1)+15)=_xlfn.SINGLE(CalendarYear),MONTH(_xlfn.SINGLE(JunSun1)+15)=6),_xlfn.SINGLE(JunSun1)+15,""))</f>
        <v>44361</v>
      </c>
      <c r="K18" s="13">
        <f>IF(DAY(_xlfn.SINGLE(JunSun1))=1,IF(AND(YEAR(_xlfn.SINGLE(JunSun1)+9)=_xlfn.SINGLE(CalendarYear),MONTH(_xlfn.SINGLE(JunSun1)+9)=6),_xlfn.SINGLE(JunSun1)+9,""),IF(AND(YEAR(_xlfn.SINGLE(JunSun1)+16)=_xlfn.SINGLE(CalendarYear),MONTH(_xlfn.SINGLE(JunSun1)+16)=6),_xlfn.SINGLE(JunSun1)+16,""))</f>
        <v>44362</v>
      </c>
      <c r="L18" s="12">
        <f>IF(DAY(_xlfn.SINGLE(JunSun1))=1,IF(AND(YEAR(_xlfn.SINGLE(JunSun1)+10)=_xlfn.SINGLE(CalendarYear),MONTH(_xlfn.SINGLE(JunSun1)+10)=6),_xlfn.SINGLE(JunSun1)+10,""),IF(AND(YEAR(_xlfn.SINGLE(JunSun1)+17)=_xlfn.SINGLE(CalendarYear),MONTH(_xlfn.SINGLE(JunSun1)+17)=6),_xlfn.SINGLE(JunSun1)+17,""))</f>
        <v>44363</v>
      </c>
      <c r="M18" s="12">
        <f>IF(DAY(_xlfn.SINGLE(JunSun1))=1,IF(AND(YEAR(_xlfn.SINGLE(JunSun1)+11)=_xlfn.SINGLE(CalendarYear),MONTH(_xlfn.SINGLE(JunSun1)+11)=6),_xlfn.SINGLE(JunSun1)+11,""),IF(AND(YEAR(_xlfn.SINGLE(JunSun1)+18)=_xlfn.SINGLE(CalendarYear),MONTH(_xlfn.SINGLE(JunSun1)+18)=6),_xlfn.SINGLE(JunSun1)+18,""))</f>
        <v>44364</v>
      </c>
      <c r="N18" s="15">
        <f>IF(DAY(_xlfn.SINGLE(JunSun1))=1,IF(AND(YEAR(_xlfn.SINGLE(JunSun1)+12)=_xlfn.SINGLE(CalendarYear),MONTH(_xlfn.SINGLE(JunSun1)+12)=6),_xlfn.SINGLE(JunSun1)+12,""),IF(AND(YEAR(_xlfn.SINGLE(JunSun1)+19)=_xlfn.SINGLE(CalendarYear),MONTH(_xlfn.SINGLE(JunSun1)+19)=6),_xlfn.SINGLE(JunSun1)+19,""))</f>
        <v>44365</v>
      </c>
      <c r="O18" s="15">
        <f>IF(DAY(_xlfn.SINGLE(JunSun1))=1,IF(AND(YEAR(_xlfn.SINGLE(JunSun1)+13)=_xlfn.SINGLE(CalendarYear),MONTH(_xlfn.SINGLE(JunSun1)+13)=6),_xlfn.SINGLE(JunSun1)+13,""),IF(AND(YEAR(_xlfn.SINGLE(JunSun1)+20)=_xlfn.SINGLE(CalendarYear),MONTH(_xlfn.SINGLE(JunSun1)+20)=6),_xlfn.SINGLE(JunSun1)+20,""))</f>
        <v>44366</v>
      </c>
      <c r="P18" s="13">
        <f>IF(DAY(_xlfn.SINGLE(JunSun1))=1,IF(AND(YEAR(_xlfn.SINGLE(JunSun1)+14)=_xlfn.SINGLE(CalendarYear),MONTH(_xlfn.SINGLE(JunSun1)+14)=6),_xlfn.SINGLE(JunSun1)+14,""),IF(AND(YEAR(_xlfn.SINGLE(JunSun1)+21)=_xlfn.SINGLE(CalendarYear),MONTH(_xlfn.SINGLE(JunSun1)+21)=6),_xlfn.SINGLE(JunSun1)+21,""))</f>
        <v>44367</v>
      </c>
      <c r="R18" s="13">
        <f>IF(DAY(_xlfn.SINGLE(JulSun1))=1,IF(AND(YEAR(_xlfn.SINGLE(JulSun1)+8)=_xlfn.SINGLE(CalendarYear),MONTH(_xlfn.SINGLE(JulSun1)+8)=7),_xlfn.SINGLE(JulSun1)+8,""),IF(AND(YEAR(_xlfn.SINGLE(JulSun1)+15)=_xlfn.SINGLE(CalendarYear),MONTH(_xlfn.SINGLE(JulSun1)+15)=7),_xlfn.SINGLE(JulSun1)+15,""))</f>
        <v>44389</v>
      </c>
      <c r="S18" s="13">
        <f>IF(DAY(_xlfn.SINGLE(JulSun1))=1,IF(AND(YEAR(_xlfn.SINGLE(JulSun1)+9)=_xlfn.SINGLE(CalendarYear),MONTH(_xlfn.SINGLE(JulSun1)+9)=7),_xlfn.SINGLE(JulSun1)+9,""),IF(AND(YEAR(_xlfn.SINGLE(JulSun1)+16)=_xlfn.SINGLE(CalendarYear),MONTH(_xlfn.SINGLE(JulSun1)+16)=7),_xlfn.SINGLE(JulSun1)+16,""))</f>
        <v>44390</v>
      </c>
      <c r="T18" s="12">
        <f>IF(DAY(_xlfn.SINGLE(JulSun1))=1,IF(AND(YEAR(_xlfn.SINGLE(JulSun1)+10)=_xlfn.SINGLE(CalendarYear),MONTH(_xlfn.SINGLE(JulSun1)+10)=7),_xlfn.SINGLE(JulSun1)+10,""),IF(AND(YEAR(_xlfn.SINGLE(JulSun1)+17)=_xlfn.SINGLE(CalendarYear),MONTH(_xlfn.SINGLE(JulSun1)+17)=7),_xlfn.SINGLE(JulSun1)+17,""))</f>
        <v>44391</v>
      </c>
      <c r="U18" s="12">
        <f>IF(DAY(_xlfn.SINGLE(JulSun1))=1,IF(AND(YEAR(_xlfn.SINGLE(JulSun1)+11)=_xlfn.SINGLE(CalendarYear),MONTH(_xlfn.SINGLE(JulSun1)+11)=7),_xlfn.SINGLE(JulSun1)+11,""),IF(AND(YEAR(_xlfn.SINGLE(JulSun1)+18)=_xlfn.SINGLE(CalendarYear),MONTH(_xlfn.SINGLE(JulSun1)+18)=7),_xlfn.SINGLE(JulSun1)+18,""))</f>
        <v>44392</v>
      </c>
      <c r="V18" s="15">
        <f>IF(DAY(_xlfn.SINGLE(JulSun1))=1,IF(AND(YEAR(_xlfn.SINGLE(JulSun1)+12)=_xlfn.SINGLE(CalendarYear),MONTH(_xlfn.SINGLE(JulSun1)+12)=7),_xlfn.SINGLE(JulSun1)+12,""),IF(AND(YEAR(_xlfn.SINGLE(JulSun1)+19)=_xlfn.SINGLE(CalendarYear),MONTH(_xlfn.SINGLE(JulSun1)+19)=7),_xlfn.SINGLE(JulSun1)+19,""))</f>
        <v>44393</v>
      </c>
      <c r="W18" s="15">
        <f>IF(DAY(_xlfn.SINGLE(JulSun1))=1,IF(AND(YEAR(_xlfn.SINGLE(JulSun1)+13)=_xlfn.SINGLE(CalendarYear),MONTH(_xlfn.SINGLE(JulSun1)+13)=7),_xlfn.SINGLE(JulSun1)+13,""),IF(AND(YEAR(_xlfn.SINGLE(JulSun1)+20)=_xlfn.SINGLE(CalendarYear),MONTH(_xlfn.SINGLE(JulSun1)+20)=7),_xlfn.SINGLE(JulSun1)+20,""))</f>
        <v>44394</v>
      </c>
      <c r="X18" s="13">
        <f>IF(DAY(_xlfn.SINGLE(JulSun1))=1,IF(AND(YEAR(_xlfn.SINGLE(JulSun1)+14)=_xlfn.SINGLE(CalendarYear),MONTH(_xlfn.SINGLE(JulSun1)+14)=7),_xlfn.SINGLE(JulSun1)+14,""),IF(AND(YEAR(_xlfn.SINGLE(JulSun1)+21)=_xlfn.SINGLE(CalendarYear),MONTH(_xlfn.SINGLE(JulSun1)+21)=7),_xlfn.SINGLE(JulSun1)+21,""))</f>
        <v>44395</v>
      </c>
      <c r="Z18" s="13">
        <f>IF(DAY(_xlfn.SINGLE(AugSun1))=1,IF(AND(YEAR(_xlfn.SINGLE(AugSun1)+8)=_xlfn.SINGLE(CalendarYear),MONTH(_xlfn.SINGLE(AugSun1)+8)=8),_xlfn.SINGLE(AugSun1)+8,""),IF(AND(YEAR(_xlfn.SINGLE(AugSun1)+15)=_xlfn.SINGLE(CalendarYear),MONTH(_xlfn.SINGLE(AugSun1)+15)=8),_xlfn.SINGLE(AugSun1)+15,""))</f>
        <v>44417</v>
      </c>
      <c r="AA18" s="13">
        <f>IF(DAY(_xlfn.SINGLE(AugSun1))=1,IF(AND(YEAR(_xlfn.SINGLE(AugSun1)+9)=_xlfn.SINGLE(CalendarYear),MONTH(_xlfn.SINGLE(AugSun1)+9)=8),_xlfn.SINGLE(AugSun1)+9,""),IF(AND(YEAR(_xlfn.SINGLE(AugSun1)+16)=_xlfn.SINGLE(CalendarYear),MONTH(_xlfn.SINGLE(AugSun1)+16)=8),_xlfn.SINGLE(AugSun1)+16,""))</f>
        <v>44418</v>
      </c>
      <c r="AB18" s="12">
        <f>IF(DAY(_xlfn.SINGLE(AugSun1))=1,IF(AND(YEAR(_xlfn.SINGLE(AugSun1)+10)=_xlfn.SINGLE(CalendarYear),MONTH(_xlfn.SINGLE(AugSun1)+10)=8),_xlfn.SINGLE(AugSun1)+10,""),IF(AND(YEAR(_xlfn.SINGLE(AugSun1)+17)=_xlfn.SINGLE(CalendarYear),MONTH(_xlfn.SINGLE(AugSun1)+17)=8),_xlfn.SINGLE(AugSun1)+17,""))</f>
        <v>44419</v>
      </c>
      <c r="AC18" s="12">
        <f>IF(DAY(_xlfn.SINGLE(AugSun1))=1,IF(AND(YEAR(_xlfn.SINGLE(AugSun1)+11)=_xlfn.SINGLE(CalendarYear),MONTH(_xlfn.SINGLE(AugSun1)+11)=8),_xlfn.SINGLE(AugSun1)+11,""),IF(AND(YEAR(_xlfn.SINGLE(AugSun1)+18)=_xlfn.SINGLE(CalendarYear),MONTH(_xlfn.SINGLE(AugSun1)+18)=8),_xlfn.SINGLE(AugSun1)+18,""))</f>
        <v>44420</v>
      </c>
      <c r="AD18" s="15">
        <f>IF(DAY(_xlfn.SINGLE(AugSun1))=1,IF(AND(YEAR(_xlfn.SINGLE(AugSun1)+12)=_xlfn.SINGLE(CalendarYear),MONTH(_xlfn.SINGLE(AugSun1)+12)=8),_xlfn.SINGLE(AugSun1)+12,""),IF(AND(YEAR(_xlfn.SINGLE(AugSun1)+19)=_xlfn.SINGLE(CalendarYear),MONTH(_xlfn.SINGLE(AugSun1)+19)=8),_xlfn.SINGLE(AugSun1)+19,""))</f>
        <v>44421</v>
      </c>
      <c r="AE18" s="15">
        <f>IF(DAY(_xlfn.SINGLE(AugSun1))=1,IF(AND(YEAR(_xlfn.SINGLE(AugSun1)+13)=_xlfn.SINGLE(CalendarYear),MONTH(_xlfn.SINGLE(AugSun1)+13)=8),_xlfn.SINGLE(AugSun1)+13,""),IF(AND(YEAR(_xlfn.SINGLE(AugSun1)+20)=_xlfn.SINGLE(CalendarYear),MONTH(_xlfn.SINGLE(AugSun1)+20)=8),_xlfn.SINGLE(AugSun1)+20,""))</f>
        <v>44422</v>
      </c>
      <c r="AF18" s="13">
        <f>IF(DAY(_xlfn.SINGLE(AugSun1))=1,IF(AND(YEAR(_xlfn.SINGLE(AugSun1)+14)=_xlfn.SINGLE(CalendarYear),MONTH(_xlfn.SINGLE(AugSun1)+14)=8),_xlfn.SINGLE(AugSun1)+14,""),IF(AND(YEAR(_xlfn.SINGLE(AugSun1)+21)=_xlfn.SINGLE(CalendarYear),MONTH(_xlfn.SINGLE(AugSun1)+21)=8),_xlfn.SINGLE(AugSun1)+21,""))</f>
        <v>44423</v>
      </c>
    </row>
    <row r="19" spans="2:32" s="8" customFormat="1" ht="26.1" customHeight="1" x14ac:dyDescent="0.3">
      <c r="B19" s="14">
        <f>IF(DAY(_xlfn.SINGLE(MaySun1))=1,IF(AND(YEAR(_xlfn.SINGLE(MaySun1)+15)=_xlfn.SINGLE(CalendarYear),MONTH(_xlfn.SINGLE(MaySun1)+15)=5),_xlfn.SINGLE(MaySun1)+15,""),IF(AND(YEAR(_xlfn.SINGLE(MaySun1)+22)=_xlfn.SINGLE(CalendarYear),MONTH(_xlfn.SINGLE(MaySun1)+22)=5),_xlfn.SINGLE(MaySun1)+22,""))</f>
        <v>44333</v>
      </c>
      <c r="C19" s="14">
        <f>IF(DAY(_xlfn.SINGLE(MaySun1))=1,IF(AND(YEAR(_xlfn.SINGLE(MaySun1)+16)=_xlfn.SINGLE(CalendarYear),MONTH(_xlfn.SINGLE(MaySun1)+16)=5),_xlfn.SINGLE(MaySun1)+16,""),IF(AND(YEAR(_xlfn.SINGLE(MaySun1)+23)=_xlfn.SINGLE(CalendarYear),MONTH(_xlfn.SINGLE(MaySun1)+23)=5),_xlfn.SINGLE(MaySun1)+23,""))</f>
        <v>44334</v>
      </c>
      <c r="D19" s="14">
        <f>IF(DAY(_xlfn.SINGLE(MaySun1))=1,IF(AND(YEAR(_xlfn.SINGLE(MaySun1)+17)=_xlfn.SINGLE(CalendarYear),MONTH(_xlfn.SINGLE(MaySun1)+17)=5),_xlfn.SINGLE(MaySun1)+17,""),IF(AND(YEAR(_xlfn.SINGLE(MaySun1)+24)=_xlfn.SINGLE(CalendarYear),MONTH(_xlfn.SINGLE(MaySun1)+24)=5),_xlfn.SINGLE(MaySun1)+24,""))</f>
        <v>44335</v>
      </c>
      <c r="E19" s="13">
        <f>IF(DAY(_xlfn.SINGLE(MaySun1))=1,IF(AND(YEAR(_xlfn.SINGLE(MaySun1)+18)=_xlfn.SINGLE(CalendarYear),MONTH(_xlfn.SINGLE(MaySun1)+18)=5),_xlfn.SINGLE(MaySun1)+18,""),IF(AND(YEAR(_xlfn.SINGLE(MaySun1)+25)=_xlfn.SINGLE(CalendarYear),MONTH(_xlfn.SINGLE(MaySun1)+25)=5),_xlfn.SINGLE(MaySun1)+25,""))</f>
        <v>44336</v>
      </c>
      <c r="F19" s="16">
        <f>IF(DAY(_xlfn.SINGLE(MaySun1))=1,IF(AND(YEAR(_xlfn.SINGLE(MaySun1)+19)=_xlfn.SINGLE(CalendarYear),MONTH(_xlfn.SINGLE(MaySun1)+19)=5),_xlfn.SINGLE(MaySun1)+19,""),IF(AND(YEAR(_xlfn.SINGLE(MaySun1)+26)=_xlfn.SINGLE(CalendarYear),MONTH(_xlfn.SINGLE(MaySun1)+26)=5),_xlfn.SINGLE(MaySun1)+26,""))</f>
        <v>44337</v>
      </c>
      <c r="G19" s="13">
        <f>IF(DAY(_xlfn.SINGLE(MaySun1))=1,IF(AND(YEAR(_xlfn.SINGLE(MaySun1)+20)=_xlfn.SINGLE(CalendarYear),MONTH(_xlfn.SINGLE(MaySun1)+20)=5),_xlfn.SINGLE(MaySun1)+20,""),IF(AND(YEAR(_xlfn.SINGLE(MaySun1)+27)=_xlfn.SINGLE(CalendarYear),MONTH(_xlfn.SINGLE(MaySun1)+27)=5),_xlfn.SINGLE(MaySun1)+27,""))</f>
        <v>44338</v>
      </c>
      <c r="H19" s="13">
        <f>IF(DAY(_xlfn.SINGLE(MaySun1))=1,IF(AND(YEAR(_xlfn.SINGLE(MaySun1)+21)=_xlfn.SINGLE(CalendarYear),MONTH(_xlfn.SINGLE(MaySun1)+21)=5),_xlfn.SINGLE(MaySun1)+21,""),IF(AND(YEAR(_xlfn.SINGLE(MaySun1)+28)=_xlfn.SINGLE(CalendarYear),MONTH(_xlfn.SINGLE(MaySun1)+28)=5),_xlfn.SINGLE(MaySun1)+28,""))</f>
        <v>44339</v>
      </c>
      <c r="J19" s="14">
        <f>IF(DAY(_xlfn.SINGLE(JunSun1))=1,IF(AND(YEAR(_xlfn.SINGLE(JunSun1)+15)=_xlfn.SINGLE(CalendarYear),MONTH(_xlfn.SINGLE(JunSun1)+15)=6),_xlfn.SINGLE(JunSun1)+15,""),IF(AND(YEAR(_xlfn.SINGLE(JunSun1)+22)=_xlfn.SINGLE(CalendarYear),MONTH(_xlfn.SINGLE(JunSun1)+22)=6),_xlfn.SINGLE(JunSun1)+22,""))</f>
        <v>44368</v>
      </c>
      <c r="K19" s="14">
        <f>IF(DAY(_xlfn.SINGLE(JunSun1))=1,IF(AND(YEAR(_xlfn.SINGLE(JunSun1)+16)=_xlfn.SINGLE(CalendarYear),MONTH(_xlfn.SINGLE(JunSun1)+16)=6),_xlfn.SINGLE(JunSun1)+16,""),IF(AND(YEAR(_xlfn.SINGLE(JunSun1)+23)=_xlfn.SINGLE(CalendarYear),MONTH(_xlfn.SINGLE(JunSun1)+23)=6),_xlfn.SINGLE(JunSun1)+23,""))</f>
        <v>44369</v>
      </c>
      <c r="L19" s="14">
        <f>IF(DAY(_xlfn.SINGLE(JunSun1))=1,IF(AND(YEAR(_xlfn.SINGLE(JunSun1)+17)=_xlfn.SINGLE(CalendarYear),MONTH(_xlfn.SINGLE(JunSun1)+17)=6),_xlfn.SINGLE(JunSun1)+17,""),IF(AND(YEAR(_xlfn.SINGLE(JunSun1)+24)=_xlfn.SINGLE(CalendarYear),MONTH(_xlfn.SINGLE(JunSun1)+24)=6),_xlfn.SINGLE(JunSun1)+24,""))</f>
        <v>44370</v>
      </c>
      <c r="M19" s="13">
        <f>IF(DAY(_xlfn.SINGLE(JunSun1))=1,IF(AND(YEAR(_xlfn.SINGLE(JunSun1)+18)=_xlfn.SINGLE(CalendarYear),MONTH(_xlfn.SINGLE(JunSun1)+18)=6),_xlfn.SINGLE(JunSun1)+18,""),IF(AND(YEAR(_xlfn.SINGLE(JunSun1)+25)=_xlfn.SINGLE(CalendarYear),MONTH(_xlfn.SINGLE(JunSun1)+25)=6),_xlfn.SINGLE(JunSun1)+25,""))</f>
        <v>44371</v>
      </c>
      <c r="N19" s="16">
        <f>IF(DAY(_xlfn.SINGLE(JunSun1))=1,IF(AND(YEAR(_xlfn.SINGLE(JunSun1)+19)=_xlfn.SINGLE(CalendarYear),MONTH(_xlfn.SINGLE(JunSun1)+19)=6),_xlfn.SINGLE(JunSun1)+19,""),IF(AND(YEAR(_xlfn.SINGLE(JunSun1)+26)=_xlfn.SINGLE(CalendarYear),MONTH(_xlfn.SINGLE(JunSun1)+26)=6),_xlfn.SINGLE(JunSun1)+26,""))</f>
        <v>44372</v>
      </c>
      <c r="O19" s="13">
        <f>IF(DAY(_xlfn.SINGLE(JunSun1))=1,IF(AND(YEAR(_xlfn.SINGLE(JunSun1)+20)=_xlfn.SINGLE(CalendarYear),MONTH(_xlfn.SINGLE(JunSun1)+20)=6),_xlfn.SINGLE(JunSun1)+20,""),IF(AND(YEAR(_xlfn.SINGLE(JunSun1)+27)=_xlfn.SINGLE(CalendarYear),MONTH(_xlfn.SINGLE(JunSun1)+27)=6),_xlfn.SINGLE(JunSun1)+27,""))</f>
        <v>44373</v>
      </c>
      <c r="P19" s="13">
        <f>IF(DAY(_xlfn.SINGLE(JunSun1))=1,IF(AND(YEAR(_xlfn.SINGLE(JunSun1)+21)=_xlfn.SINGLE(CalendarYear),MONTH(_xlfn.SINGLE(JunSun1)+21)=6),_xlfn.SINGLE(JunSun1)+21,""),IF(AND(YEAR(_xlfn.SINGLE(JunSun1)+28)=_xlfn.SINGLE(CalendarYear),MONTH(_xlfn.SINGLE(JunSun1)+28)=6),_xlfn.SINGLE(JunSun1)+28,""))</f>
        <v>44374</v>
      </c>
      <c r="R19" s="14">
        <f>IF(DAY(_xlfn.SINGLE(JulSun1))=1,IF(AND(YEAR(_xlfn.SINGLE(JulSun1)+15)=_xlfn.SINGLE(CalendarYear),MONTH(_xlfn.SINGLE(JulSun1)+15)=7),_xlfn.SINGLE(JulSun1)+15,""),IF(AND(YEAR(_xlfn.SINGLE(JulSun1)+22)=_xlfn.SINGLE(CalendarYear),MONTH(_xlfn.SINGLE(JulSun1)+22)=7),_xlfn.SINGLE(JulSun1)+22,""))</f>
        <v>44396</v>
      </c>
      <c r="S19" s="14">
        <f>IF(DAY(_xlfn.SINGLE(JulSun1))=1,IF(AND(YEAR(_xlfn.SINGLE(JulSun1)+16)=_xlfn.SINGLE(CalendarYear),MONTH(_xlfn.SINGLE(JulSun1)+16)=7),_xlfn.SINGLE(JulSun1)+16,""),IF(AND(YEAR(_xlfn.SINGLE(JulSun1)+23)=_xlfn.SINGLE(CalendarYear),MONTH(_xlfn.SINGLE(JulSun1)+23)=7),_xlfn.SINGLE(JulSun1)+23,""))</f>
        <v>44397</v>
      </c>
      <c r="T19" s="14">
        <f>IF(DAY(_xlfn.SINGLE(JulSun1))=1,IF(AND(YEAR(_xlfn.SINGLE(JulSun1)+17)=_xlfn.SINGLE(CalendarYear),MONTH(_xlfn.SINGLE(JulSun1)+17)=7),_xlfn.SINGLE(JulSun1)+17,""),IF(AND(YEAR(_xlfn.SINGLE(JulSun1)+24)=_xlfn.SINGLE(CalendarYear),MONTH(_xlfn.SINGLE(JulSun1)+24)=7),_xlfn.SINGLE(JulSun1)+24,""))</f>
        <v>44398</v>
      </c>
      <c r="U19" s="13">
        <f>IF(DAY(_xlfn.SINGLE(JulSun1))=1,IF(AND(YEAR(_xlfn.SINGLE(JulSun1)+18)=_xlfn.SINGLE(CalendarYear),MONTH(_xlfn.SINGLE(JulSun1)+18)=7),_xlfn.SINGLE(JulSun1)+18,""),IF(AND(YEAR(_xlfn.SINGLE(JulSun1)+25)=_xlfn.SINGLE(CalendarYear),MONTH(_xlfn.SINGLE(JulSun1)+25)=7),_xlfn.SINGLE(JulSun1)+25,""))</f>
        <v>44399</v>
      </c>
      <c r="V19" s="16">
        <f>IF(DAY(_xlfn.SINGLE(JulSun1))=1,IF(AND(YEAR(_xlfn.SINGLE(JulSun1)+19)=_xlfn.SINGLE(CalendarYear),MONTH(_xlfn.SINGLE(JulSun1)+19)=7),_xlfn.SINGLE(JulSun1)+19,""),IF(AND(YEAR(_xlfn.SINGLE(JulSun1)+26)=_xlfn.SINGLE(CalendarYear),MONTH(_xlfn.SINGLE(JulSun1)+26)=7),_xlfn.SINGLE(JulSun1)+26,""))</f>
        <v>44400</v>
      </c>
      <c r="W19" s="13">
        <f>IF(DAY(_xlfn.SINGLE(JulSun1))=1,IF(AND(YEAR(_xlfn.SINGLE(JulSun1)+20)=_xlfn.SINGLE(CalendarYear),MONTH(_xlfn.SINGLE(JulSun1)+20)=7),_xlfn.SINGLE(JulSun1)+20,""),IF(AND(YEAR(_xlfn.SINGLE(JulSun1)+27)=_xlfn.SINGLE(CalendarYear),MONTH(_xlfn.SINGLE(JulSun1)+27)=7),_xlfn.SINGLE(JulSun1)+27,""))</f>
        <v>44401</v>
      </c>
      <c r="X19" s="13">
        <f>IF(DAY(_xlfn.SINGLE(JulSun1))=1,IF(AND(YEAR(_xlfn.SINGLE(JulSun1)+21)=_xlfn.SINGLE(CalendarYear),MONTH(_xlfn.SINGLE(JulSun1)+21)=7),_xlfn.SINGLE(JulSun1)+21,""),IF(AND(YEAR(_xlfn.SINGLE(JulSun1)+28)=_xlfn.SINGLE(CalendarYear),MONTH(_xlfn.SINGLE(JulSun1)+28)=7),_xlfn.SINGLE(JulSun1)+28,""))</f>
        <v>44402</v>
      </c>
      <c r="Z19" s="14">
        <f>IF(DAY(_xlfn.SINGLE(AugSun1))=1,IF(AND(YEAR(_xlfn.SINGLE(AugSun1)+15)=_xlfn.SINGLE(CalendarYear),MONTH(_xlfn.SINGLE(AugSun1)+15)=8),_xlfn.SINGLE(AugSun1)+15,""),IF(AND(YEAR(_xlfn.SINGLE(AugSun1)+22)=_xlfn.SINGLE(CalendarYear),MONTH(_xlfn.SINGLE(AugSun1)+22)=8),_xlfn.SINGLE(AugSun1)+22,""))</f>
        <v>44424</v>
      </c>
      <c r="AA19" s="14">
        <f>IF(DAY(_xlfn.SINGLE(AugSun1))=1,IF(AND(YEAR(_xlfn.SINGLE(AugSun1)+16)=_xlfn.SINGLE(CalendarYear),MONTH(_xlfn.SINGLE(AugSun1)+16)=8),_xlfn.SINGLE(AugSun1)+16,""),IF(AND(YEAR(_xlfn.SINGLE(AugSun1)+23)=_xlfn.SINGLE(CalendarYear),MONTH(_xlfn.SINGLE(AugSun1)+23)=8),_xlfn.SINGLE(AugSun1)+23,""))</f>
        <v>44425</v>
      </c>
      <c r="AB19" s="14">
        <f>IF(DAY(_xlfn.SINGLE(AugSun1))=1,IF(AND(YEAR(_xlfn.SINGLE(AugSun1)+17)=_xlfn.SINGLE(CalendarYear),MONTH(_xlfn.SINGLE(AugSun1)+17)=8),_xlfn.SINGLE(AugSun1)+17,""),IF(AND(YEAR(_xlfn.SINGLE(AugSun1)+24)=_xlfn.SINGLE(CalendarYear),MONTH(_xlfn.SINGLE(AugSun1)+24)=8),_xlfn.SINGLE(AugSun1)+24,""))</f>
        <v>44426</v>
      </c>
      <c r="AC19" s="13">
        <f>IF(DAY(_xlfn.SINGLE(AugSun1))=1,IF(AND(YEAR(_xlfn.SINGLE(AugSun1)+18)=_xlfn.SINGLE(CalendarYear),MONTH(_xlfn.SINGLE(AugSun1)+18)=8),_xlfn.SINGLE(AugSun1)+18,""),IF(AND(YEAR(_xlfn.SINGLE(AugSun1)+25)=_xlfn.SINGLE(CalendarYear),MONTH(_xlfn.SINGLE(AugSun1)+25)=8),_xlfn.SINGLE(AugSun1)+25,""))</f>
        <v>44427</v>
      </c>
      <c r="AD19" s="16">
        <f>IF(DAY(_xlfn.SINGLE(AugSun1))=1,IF(AND(YEAR(_xlfn.SINGLE(AugSun1)+19)=_xlfn.SINGLE(CalendarYear),MONTH(_xlfn.SINGLE(AugSun1)+19)=8),_xlfn.SINGLE(AugSun1)+19,""),IF(AND(YEAR(_xlfn.SINGLE(AugSun1)+26)=_xlfn.SINGLE(CalendarYear),MONTH(_xlfn.SINGLE(AugSun1)+26)=8),_xlfn.SINGLE(AugSun1)+26,""))</f>
        <v>44428</v>
      </c>
      <c r="AE19" s="13">
        <f>IF(DAY(_xlfn.SINGLE(AugSun1))=1,IF(AND(YEAR(_xlfn.SINGLE(AugSun1)+20)=_xlfn.SINGLE(CalendarYear),MONTH(_xlfn.SINGLE(AugSun1)+20)=8),_xlfn.SINGLE(AugSun1)+20,""),IF(AND(YEAR(_xlfn.SINGLE(AugSun1)+27)=_xlfn.SINGLE(CalendarYear),MONTH(_xlfn.SINGLE(AugSun1)+27)=8),_xlfn.SINGLE(AugSun1)+27,""))</f>
        <v>44429</v>
      </c>
      <c r="AF19" s="13">
        <f>IF(DAY(_xlfn.SINGLE(AugSun1))=1,IF(AND(YEAR(_xlfn.SINGLE(AugSun1)+21)=_xlfn.SINGLE(CalendarYear),MONTH(_xlfn.SINGLE(AugSun1)+21)=8),_xlfn.SINGLE(AugSun1)+21,""),IF(AND(YEAR(_xlfn.SINGLE(AugSun1)+28)=_xlfn.SINGLE(CalendarYear),MONTH(_xlfn.SINGLE(AugSun1)+28)=8),_xlfn.SINGLE(AugSun1)+28,""))</f>
        <v>44430</v>
      </c>
    </row>
    <row r="20" spans="2:32" s="8" customFormat="1" ht="26.1" customHeight="1" x14ac:dyDescent="0.3">
      <c r="B20" s="12">
        <f>IF(DAY(_xlfn.SINGLE(MaySun1))=1,IF(AND(YEAR(_xlfn.SINGLE(MaySun1)+22)=_xlfn.SINGLE(CalendarYear),MONTH(_xlfn.SINGLE(MaySun1)+22)=5),_xlfn.SINGLE(MaySun1)+22,""),IF(AND(YEAR(_xlfn.SINGLE(MaySun1)+29)=_xlfn.SINGLE(CalendarYear),MONTH(_xlfn.SINGLE(MaySun1)+29)=5),_xlfn.SINGLE(MaySun1)+29,""))</f>
        <v>44340</v>
      </c>
      <c r="C20" s="12">
        <f>IF(DAY(_xlfn.SINGLE(MaySun1))=1,IF(AND(YEAR(_xlfn.SINGLE(MaySun1)+23)=_xlfn.SINGLE(CalendarYear),MONTH(_xlfn.SINGLE(MaySun1)+23)=5),_xlfn.SINGLE(MaySun1)+23,""),IF(AND(YEAR(_xlfn.SINGLE(MaySun1)+30)=_xlfn.SINGLE(CalendarYear),MONTH(_xlfn.SINGLE(MaySun1)+30)=5),_xlfn.SINGLE(MaySun1)+30,""))</f>
        <v>44341</v>
      </c>
      <c r="D20" s="17">
        <f>IF(DAY(_xlfn.SINGLE(MaySun1))=1,IF(AND(YEAR(_xlfn.SINGLE(MaySun1)+24)=_xlfn.SINGLE(CalendarYear),MONTH(_xlfn.SINGLE(MaySun1)+24)=5),_xlfn.SINGLE(MaySun1)+24,""),IF(AND(YEAR(_xlfn.SINGLE(MaySun1)+31)=_xlfn.SINGLE(CalendarYear),MONTH(_xlfn.SINGLE(MaySun1)+31)=5),_xlfn.SINGLE(MaySun1)+31,""))</f>
        <v>44342</v>
      </c>
      <c r="E20" s="17">
        <f>IF(DAY(_xlfn.SINGLE(MaySun1))=1,IF(AND(YEAR(_xlfn.SINGLE(MaySun1)+25)=_xlfn.SINGLE(CalendarYear),MONTH(_xlfn.SINGLE(MaySun1)+25)=5),_xlfn.SINGLE(MaySun1)+25,""),IF(AND(YEAR(_xlfn.SINGLE(MaySun1)+32)=_xlfn.SINGLE(CalendarYear),MONTH(_xlfn.SINGLE(MaySun1)+32)=5),_xlfn.SINGLE(MaySun1)+32,""))</f>
        <v>44343</v>
      </c>
      <c r="F20" s="17">
        <f>IF(DAY(_xlfn.SINGLE(MaySun1))=1,IF(AND(YEAR(_xlfn.SINGLE(MaySun1)+26)=_xlfn.SINGLE(CalendarYear),MONTH(_xlfn.SINGLE(MaySun1)+26)=5),_xlfn.SINGLE(MaySun1)+26,""),IF(AND(YEAR(_xlfn.SINGLE(MaySun1)+33)=_xlfn.SINGLE(CalendarYear),MONTH(_xlfn.SINGLE(MaySun1)+33)=5),_xlfn.SINGLE(MaySun1)+33,""))</f>
        <v>44344</v>
      </c>
      <c r="G20" s="18">
        <f>IF(DAY(_xlfn.SINGLE(MaySun1))=1,IF(AND(YEAR(_xlfn.SINGLE(MaySun1)+27)=_xlfn.SINGLE(CalendarYear),MONTH(_xlfn.SINGLE(MaySun1)+27)=5),_xlfn.SINGLE(MaySun1)+27,""),IF(AND(YEAR(_xlfn.SINGLE(MaySun1)+34)=_xlfn.SINGLE(CalendarYear),MONTH(_xlfn.SINGLE(MaySun1)+34)=5),_xlfn.SINGLE(MaySun1)+34,""))</f>
        <v>44345</v>
      </c>
      <c r="H20" s="18">
        <f>IF(DAY(_xlfn.SINGLE(MaySun1))=1,IF(AND(YEAR(_xlfn.SINGLE(MaySun1)+28)=_xlfn.SINGLE(CalendarYear),MONTH(_xlfn.SINGLE(MaySun1)+28)=5),_xlfn.SINGLE(MaySun1)+28,""),IF(AND(YEAR(_xlfn.SINGLE(MaySun1)+35)=_xlfn.SINGLE(CalendarYear),MONTH(_xlfn.SINGLE(MaySun1)+35)=5),_xlfn.SINGLE(MaySun1)+35,""))</f>
        <v>44346</v>
      </c>
      <c r="J20" s="12">
        <f>IF(DAY(_xlfn.SINGLE(JunSun1))=1,IF(AND(YEAR(_xlfn.SINGLE(JunSun1)+22)=_xlfn.SINGLE(CalendarYear),MONTH(_xlfn.SINGLE(JunSun1)+22)=6),_xlfn.SINGLE(JunSun1)+22,""),IF(AND(YEAR(_xlfn.SINGLE(JunSun1)+29)=_xlfn.SINGLE(CalendarYear),MONTH(_xlfn.SINGLE(JunSun1)+29)=6),_xlfn.SINGLE(JunSun1)+29,""))</f>
        <v>44375</v>
      </c>
      <c r="K20" s="12">
        <f>IF(DAY(_xlfn.SINGLE(JunSun1))=1,IF(AND(YEAR(_xlfn.SINGLE(JunSun1)+23)=_xlfn.SINGLE(CalendarYear),MONTH(_xlfn.SINGLE(JunSun1)+23)=6),_xlfn.SINGLE(JunSun1)+23,""),IF(AND(YEAR(_xlfn.SINGLE(JunSun1)+30)=_xlfn.SINGLE(CalendarYear),MONTH(_xlfn.SINGLE(JunSun1)+30)=6),_xlfn.SINGLE(JunSun1)+30,""))</f>
        <v>44376</v>
      </c>
      <c r="L20" s="17">
        <f>IF(DAY(_xlfn.SINGLE(JunSun1))=1,IF(AND(YEAR(_xlfn.SINGLE(JunSun1)+24)=_xlfn.SINGLE(CalendarYear),MONTH(_xlfn.SINGLE(JunSun1)+24)=6),_xlfn.SINGLE(JunSun1)+24,""),IF(AND(YEAR(_xlfn.SINGLE(JunSun1)+31)=_xlfn.SINGLE(CalendarYear),MONTH(_xlfn.SINGLE(JunSun1)+31)=6),_xlfn.SINGLE(JunSun1)+31,""))</f>
        <v>44377</v>
      </c>
      <c r="M20" s="17" t="str">
        <f>IF(DAY(_xlfn.SINGLE(JunSun1))=1,IF(AND(YEAR(_xlfn.SINGLE(JunSun1)+25)=_xlfn.SINGLE(CalendarYear),MONTH(_xlfn.SINGLE(JunSun1)+25)=6),_xlfn.SINGLE(JunSun1)+25,""),IF(AND(YEAR(_xlfn.SINGLE(JunSun1)+32)=_xlfn.SINGLE(CalendarYear),MONTH(_xlfn.SINGLE(JunSun1)+32)=6),_xlfn.SINGLE(JunSun1)+32,""))</f>
        <v/>
      </c>
      <c r="N20" s="17" t="str">
        <f>IF(DAY(_xlfn.SINGLE(JunSun1))=1,IF(AND(YEAR(_xlfn.SINGLE(JunSun1)+26)=_xlfn.SINGLE(CalendarYear),MONTH(_xlfn.SINGLE(JunSun1)+26)=6),_xlfn.SINGLE(JunSun1)+26,""),IF(AND(YEAR(_xlfn.SINGLE(JunSun1)+33)=_xlfn.SINGLE(CalendarYear),MONTH(_xlfn.SINGLE(JunSun1)+33)=6),_xlfn.SINGLE(JunSun1)+33,""))</f>
        <v/>
      </c>
      <c r="O20" s="18" t="str">
        <f>IF(DAY(_xlfn.SINGLE(JunSun1))=1,IF(AND(YEAR(_xlfn.SINGLE(JunSun1)+27)=_xlfn.SINGLE(CalendarYear),MONTH(_xlfn.SINGLE(JunSun1)+27)=6),_xlfn.SINGLE(JunSun1)+27,""),IF(AND(YEAR(_xlfn.SINGLE(JunSun1)+34)=_xlfn.SINGLE(CalendarYear),MONTH(_xlfn.SINGLE(JunSun1)+34)=6),_xlfn.SINGLE(JunSun1)+34,""))</f>
        <v/>
      </c>
      <c r="P20" s="18" t="str">
        <f>IF(DAY(_xlfn.SINGLE(JunSun1))=1,IF(AND(YEAR(_xlfn.SINGLE(JunSun1)+28)=_xlfn.SINGLE(CalendarYear),MONTH(_xlfn.SINGLE(JunSun1)+28)=6),_xlfn.SINGLE(JunSun1)+28,""),IF(AND(YEAR(_xlfn.SINGLE(JunSun1)+35)=_xlfn.SINGLE(CalendarYear),MONTH(_xlfn.SINGLE(JunSun1)+35)=6),_xlfn.SINGLE(JunSun1)+35,""))</f>
        <v/>
      </c>
      <c r="R20" s="12">
        <f>IF(DAY(_xlfn.SINGLE(JulSun1))=1,IF(AND(YEAR(_xlfn.SINGLE(JulSun1)+22)=_xlfn.SINGLE(CalendarYear),MONTH(_xlfn.SINGLE(JulSun1)+22)=7),_xlfn.SINGLE(JulSun1)+22,""),IF(AND(YEAR(_xlfn.SINGLE(JulSun1)+29)=_xlfn.SINGLE(CalendarYear),MONTH(_xlfn.SINGLE(JulSun1)+29)=7),_xlfn.SINGLE(JulSun1)+29,""))</f>
        <v>44403</v>
      </c>
      <c r="S20" s="12">
        <f>IF(DAY(_xlfn.SINGLE(JulSun1))=1,IF(AND(YEAR(_xlfn.SINGLE(JulSun1)+23)=_xlfn.SINGLE(CalendarYear),MONTH(_xlfn.SINGLE(JulSun1)+23)=7),_xlfn.SINGLE(JulSun1)+23,""),IF(AND(YEAR(_xlfn.SINGLE(JulSun1)+30)=_xlfn.SINGLE(CalendarYear),MONTH(_xlfn.SINGLE(JulSun1)+30)=7),_xlfn.SINGLE(JulSun1)+30,""))</f>
        <v>44404</v>
      </c>
      <c r="T20" s="17">
        <f>IF(DAY(_xlfn.SINGLE(JulSun1))=1,IF(AND(YEAR(_xlfn.SINGLE(JulSun1)+24)=_xlfn.SINGLE(CalendarYear),MONTH(_xlfn.SINGLE(JulSun1)+24)=7),_xlfn.SINGLE(JulSun1)+24,""),IF(AND(YEAR(_xlfn.SINGLE(JulSun1)+31)=_xlfn.SINGLE(CalendarYear),MONTH(_xlfn.SINGLE(JulSun1)+31)=7),_xlfn.SINGLE(JulSun1)+31,""))</f>
        <v>44405</v>
      </c>
      <c r="U20" s="17">
        <f>IF(DAY(_xlfn.SINGLE(JulSun1))=1,IF(AND(YEAR(_xlfn.SINGLE(JulSun1)+25)=_xlfn.SINGLE(CalendarYear),MONTH(_xlfn.SINGLE(JulSun1)+25)=7),_xlfn.SINGLE(JulSun1)+25,""),IF(AND(YEAR(_xlfn.SINGLE(JulSun1)+32)=_xlfn.SINGLE(CalendarYear),MONTH(_xlfn.SINGLE(JulSun1)+32)=7),_xlfn.SINGLE(JulSun1)+32,""))</f>
        <v>44406</v>
      </c>
      <c r="V20" s="17">
        <f>IF(DAY(_xlfn.SINGLE(JulSun1))=1,IF(AND(YEAR(_xlfn.SINGLE(JulSun1)+26)=_xlfn.SINGLE(CalendarYear),MONTH(_xlfn.SINGLE(JulSun1)+26)=7),_xlfn.SINGLE(JulSun1)+26,""),IF(AND(YEAR(_xlfn.SINGLE(JulSun1)+33)=_xlfn.SINGLE(CalendarYear),MONTH(_xlfn.SINGLE(JulSun1)+33)=7),_xlfn.SINGLE(JulSun1)+33,""))</f>
        <v>44407</v>
      </c>
      <c r="W20" s="18">
        <f>IF(DAY(_xlfn.SINGLE(JulSun1))=1,IF(AND(YEAR(_xlfn.SINGLE(JulSun1)+27)=_xlfn.SINGLE(CalendarYear),MONTH(_xlfn.SINGLE(JulSun1)+27)=7),_xlfn.SINGLE(JulSun1)+27,""),IF(AND(YEAR(_xlfn.SINGLE(JulSun1)+34)=_xlfn.SINGLE(CalendarYear),MONTH(_xlfn.SINGLE(JulSun1)+34)=7),_xlfn.SINGLE(JulSun1)+34,""))</f>
        <v>44408</v>
      </c>
      <c r="X20" s="18" t="str">
        <f>IF(DAY(_xlfn.SINGLE(JulSun1))=1,IF(AND(YEAR(_xlfn.SINGLE(JulSun1)+28)=_xlfn.SINGLE(CalendarYear),MONTH(_xlfn.SINGLE(JulSun1)+28)=7),_xlfn.SINGLE(JulSun1)+28,""),IF(AND(YEAR(_xlfn.SINGLE(JulSun1)+35)=_xlfn.SINGLE(CalendarYear),MONTH(_xlfn.SINGLE(JulSun1)+35)=7),_xlfn.SINGLE(JulSun1)+35,""))</f>
        <v/>
      </c>
      <c r="Z20" s="12">
        <f>IF(DAY(_xlfn.SINGLE(AugSun1))=1,IF(AND(YEAR(_xlfn.SINGLE(AugSun1)+22)=_xlfn.SINGLE(CalendarYear),MONTH(_xlfn.SINGLE(AugSun1)+22)=8),_xlfn.SINGLE(AugSun1)+22,""),IF(AND(YEAR(_xlfn.SINGLE(AugSun1)+29)=_xlfn.SINGLE(CalendarYear),MONTH(_xlfn.SINGLE(AugSun1)+29)=8),_xlfn.SINGLE(AugSun1)+29,""))</f>
        <v>44431</v>
      </c>
      <c r="AA20" s="12">
        <f>IF(DAY(_xlfn.SINGLE(AugSun1))=1,IF(AND(YEAR(_xlfn.SINGLE(AugSun1)+23)=_xlfn.SINGLE(CalendarYear),MONTH(_xlfn.SINGLE(AugSun1)+23)=8),_xlfn.SINGLE(AugSun1)+23,""),IF(AND(YEAR(_xlfn.SINGLE(AugSun1)+30)=_xlfn.SINGLE(CalendarYear),MONTH(_xlfn.SINGLE(AugSun1)+30)=8),_xlfn.SINGLE(AugSun1)+30,""))</f>
        <v>44432</v>
      </c>
      <c r="AB20" s="17">
        <f>IF(DAY(_xlfn.SINGLE(AugSun1))=1,IF(AND(YEAR(_xlfn.SINGLE(AugSun1)+24)=_xlfn.SINGLE(CalendarYear),MONTH(_xlfn.SINGLE(AugSun1)+24)=8),_xlfn.SINGLE(AugSun1)+24,""),IF(AND(YEAR(_xlfn.SINGLE(AugSun1)+31)=_xlfn.SINGLE(CalendarYear),MONTH(_xlfn.SINGLE(AugSun1)+31)=8),_xlfn.SINGLE(AugSun1)+31,""))</f>
        <v>44433</v>
      </c>
      <c r="AC20" s="17">
        <f>IF(DAY(_xlfn.SINGLE(AugSun1))=1,IF(AND(YEAR(_xlfn.SINGLE(AugSun1)+25)=_xlfn.SINGLE(CalendarYear),MONTH(_xlfn.SINGLE(AugSun1)+25)=8),_xlfn.SINGLE(AugSun1)+25,""),IF(AND(YEAR(_xlfn.SINGLE(AugSun1)+32)=_xlfn.SINGLE(CalendarYear),MONTH(_xlfn.SINGLE(AugSun1)+32)=8),_xlfn.SINGLE(AugSun1)+32,""))</f>
        <v>44434</v>
      </c>
      <c r="AD20" s="17">
        <f>IF(DAY(_xlfn.SINGLE(AugSun1))=1,IF(AND(YEAR(_xlfn.SINGLE(AugSun1)+26)=_xlfn.SINGLE(CalendarYear),MONTH(_xlfn.SINGLE(AugSun1)+26)=8),_xlfn.SINGLE(AugSun1)+26,""),IF(AND(YEAR(_xlfn.SINGLE(AugSun1)+33)=_xlfn.SINGLE(CalendarYear),MONTH(_xlfn.SINGLE(AugSun1)+33)=8),_xlfn.SINGLE(AugSun1)+33,""))</f>
        <v>44435</v>
      </c>
      <c r="AE20" s="18">
        <f>IF(DAY(_xlfn.SINGLE(AugSun1))=1,IF(AND(YEAR(_xlfn.SINGLE(AugSun1)+27)=_xlfn.SINGLE(CalendarYear),MONTH(_xlfn.SINGLE(AugSun1)+27)=8),_xlfn.SINGLE(AugSun1)+27,""),IF(AND(YEAR(_xlfn.SINGLE(AugSun1)+34)=_xlfn.SINGLE(CalendarYear),MONTH(_xlfn.SINGLE(AugSun1)+34)=8),_xlfn.SINGLE(AugSun1)+34,""))</f>
        <v>44436</v>
      </c>
      <c r="AF20" s="18">
        <f>IF(DAY(_xlfn.SINGLE(AugSun1))=1,IF(AND(YEAR(_xlfn.SINGLE(AugSun1)+28)=_xlfn.SINGLE(CalendarYear),MONTH(_xlfn.SINGLE(AugSun1)+28)=8),_xlfn.SINGLE(AugSun1)+28,""),IF(AND(YEAR(_xlfn.SINGLE(AugSun1)+35)=_xlfn.SINGLE(CalendarYear),MONTH(_xlfn.SINGLE(AugSun1)+35)=8),_xlfn.SINGLE(AugSun1)+35,""))</f>
        <v>44437</v>
      </c>
    </row>
    <row r="21" spans="2:32" s="8" customFormat="1" ht="26.1" customHeight="1" x14ac:dyDescent="0.3">
      <c r="B21" s="12">
        <f>IF(DAY(_xlfn.SINGLE(MaySun1))=1,IF(AND(YEAR(_xlfn.SINGLE(MaySun1)+29)=_xlfn.SINGLE(CalendarYear),MONTH(_xlfn.SINGLE(MaySun1)+29)=5),_xlfn.SINGLE(MaySun1)+29,""),IF(AND(YEAR(_xlfn.SINGLE(MaySun1)+36)=_xlfn.SINGLE(CalendarYear),MONTH(_xlfn.SINGLE(MaySun1)+36)=5),_xlfn.SINGLE(MaySun1)+36,""))</f>
        <v>44347</v>
      </c>
      <c r="C21" s="12" t="str">
        <f>IF(DAY(_xlfn.SINGLE(MaySun1))=1,IF(AND(YEAR(_xlfn.SINGLE(MaySun1)+30)=_xlfn.SINGLE(CalendarYear),MONTH(_xlfn.SINGLE(MaySun1)+30)=5),_xlfn.SINGLE(MaySun1)+30,""),IF(AND(YEAR(_xlfn.SINGLE(MaySun1)+37)=_xlfn.SINGLE(CalendarYear),MONTH(_xlfn.SINGLE(MaySun1)+37)=5),_xlfn.SINGLE(MaySun1)+37,""))</f>
        <v/>
      </c>
      <c r="D21" s="17" t="str">
        <f>IF(DAY(_xlfn.SINGLE(MaySun1))=1,IF(AND(YEAR(_xlfn.SINGLE(MaySun1)+31)=_xlfn.SINGLE(CalendarYear),MONTH(_xlfn.SINGLE(MaySun1)+31)=5),_xlfn.SINGLE(MaySun1)+31,""),IF(AND(YEAR(_xlfn.SINGLE(MaySun1)+38)=_xlfn.SINGLE(CalendarYear),MONTH(_xlfn.SINGLE(MaySun1)+38)=5),_xlfn.SINGLE(MaySun1)+38,""))</f>
        <v/>
      </c>
      <c r="E21" s="17" t="str">
        <f>IF(DAY(_xlfn.SINGLE(MaySun1))=1,IF(AND(YEAR(_xlfn.SINGLE(MaySun1)+32)=_xlfn.SINGLE(CalendarYear),MONTH(_xlfn.SINGLE(MaySun1)+32)=5),_xlfn.SINGLE(MaySun1)+32,""),IF(AND(YEAR(_xlfn.SINGLE(MaySun1)+39)=_xlfn.SINGLE(CalendarYear),MONTH(_xlfn.SINGLE(MaySun1)+39)=5),_xlfn.SINGLE(MaySun1)+39,""))</f>
        <v/>
      </c>
      <c r="F21" s="17" t="str">
        <f>IF(DAY(_xlfn.SINGLE(MaySun1))=1,IF(AND(YEAR(_xlfn.SINGLE(MaySun1)+33)=_xlfn.SINGLE(CalendarYear),MONTH(_xlfn.SINGLE(MaySun1)+33)=5),_xlfn.SINGLE(MaySun1)+33,""),IF(AND(YEAR(_xlfn.SINGLE(MaySun1)+40)=_xlfn.SINGLE(CalendarYear),MONTH(_xlfn.SINGLE(MaySun1)+40)=5),_xlfn.SINGLE(MaySun1)+40,""))</f>
        <v/>
      </c>
      <c r="G21" s="18" t="str">
        <f>IF(DAY(_xlfn.SINGLE(MaySun1))=1,IF(AND(YEAR(_xlfn.SINGLE(MaySun1)+34)=_xlfn.SINGLE(CalendarYear),MONTH(_xlfn.SINGLE(MaySun1)+34)=5),_xlfn.SINGLE(MaySun1)+34,""),IF(AND(YEAR(_xlfn.SINGLE(MaySun1)+41)=_xlfn.SINGLE(CalendarYear),MONTH(_xlfn.SINGLE(MaySun1)+41)=5),_xlfn.SINGLE(MaySun1)+41,""))</f>
        <v/>
      </c>
      <c r="H21" s="18" t="str">
        <f>IF(DAY(_xlfn.SINGLE(MaySun1))=1,IF(AND(YEAR(_xlfn.SINGLE(MaySun1)+35)=_xlfn.SINGLE(CalendarYear),MONTH(_xlfn.SINGLE(MaySun1)+35)=5),_xlfn.SINGLE(MaySun1)+35,""),IF(AND(YEAR(_xlfn.SINGLE(MaySun1)+42)=_xlfn.SINGLE(CalendarYear),MONTH(_xlfn.SINGLE(MaySun1)+42)=5),_xlfn.SINGLE(MaySun1)+42,""))</f>
        <v/>
      </c>
      <c r="J21" s="12" t="str">
        <f>IF(DAY(_xlfn.SINGLE(JunSun1))=1,IF(AND(YEAR(_xlfn.SINGLE(JunSun1)+29)=_xlfn.SINGLE(CalendarYear),MONTH(_xlfn.SINGLE(JunSun1)+29)=6),_xlfn.SINGLE(JunSun1)+29,""),IF(AND(YEAR(_xlfn.SINGLE(JunSun1)+36)=_xlfn.SINGLE(CalendarYear),MONTH(_xlfn.SINGLE(JunSun1)+36)=6),_xlfn.SINGLE(JunSun1)+36,""))</f>
        <v/>
      </c>
      <c r="K21" s="12" t="str">
        <f>IF(DAY(_xlfn.SINGLE(JunSun1))=1,IF(AND(YEAR(_xlfn.SINGLE(JunSun1)+30)=_xlfn.SINGLE(CalendarYear),MONTH(_xlfn.SINGLE(JunSun1)+30)=6),_xlfn.SINGLE(JunSun1)+30,""),IF(AND(YEAR(_xlfn.SINGLE(JunSun1)+37)=_xlfn.SINGLE(CalendarYear),MONTH(_xlfn.SINGLE(JunSun1)+37)=6),_xlfn.SINGLE(JunSun1)+37,""))</f>
        <v/>
      </c>
      <c r="L21" s="17" t="str">
        <f>IF(DAY(_xlfn.SINGLE(JunSun1))=1,IF(AND(YEAR(_xlfn.SINGLE(JunSun1)+31)=_xlfn.SINGLE(CalendarYear),MONTH(_xlfn.SINGLE(JunSun1)+31)=6),_xlfn.SINGLE(JunSun1)+31,""),IF(AND(YEAR(_xlfn.SINGLE(JunSun1)+38)=_xlfn.SINGLE(CalendarYear),MONTH(_xlfn.SINGLE(JunSun1)+38)=6),_xlfn.SINGLE(JunSun1)+38,""))</f>
        <v/>
      </c>
      <c r="M21" s="17" t="str">
        <f>IF(DAY(_xlfn.SINGLE(JunSun1))=1,IF(AND(YEAR(_xlfn.SINGLE(JunSun1)+32)=_xlfn.SINGLE(CalendarYear),MONTH(_xlfn.SINGLE(JunSun1)+32)=6),_xlfn.SINGLE(JunSun1)+32,""),IF(AND(YEAR(_xlfn.SINGLE(JunSun1)+39)=_xlfn.SINGLE(CalendarYear),MONTH(_xlfn.SINGLE(JunSun1)+39)=6),_xlfn.SINGLE(JunSun1)+39,""))</f>
        <v/>
      </c>
      <c r="N21" s="17" t="str">
        <f>IF(DAY(_xlfn.SINGLE(JunSun1))=1,IF(AND(YEAR(_xlfn.SINGLE(JunSun1)+33)=_xlfn.SINGLE(CalendarYear),MONTH(_xlfn.SINGLE(JunSun1)+33)=6),_xlfn.SINGLE(JunSun1)+33,""),IF(AND(YEAR(_xlfn.SINGLE(JunSun1)+40)=_xlfn.SINGLE(CalendarYear),MONTH(_xlfn.SINGLE(JunSun1)+40)=6),_xlfn.SINGLE(JunSun1)+40,""))</f>
        <v/>
      </c>
      <c r="O21" s="18" t="str">
        <f>IF(DAY(_xlfn.SINGLE(JunSun1))=1,IF(AND(YEAR(_xlfn.SINGLE(JunSun1)+34)=_xlfn.SINGLE(CalendarYear),MONTH(_xlfn.SINGLE(JunSun1)+34)=6),_xlfn.SINGLE(JunSun1)+34,""),IF(AND(YEAR(_xlfn.SINGLE(JunSun1)+41)=_xlfn.SINGLE(CalendarYear),MONTH(_xlfn.SINGLE(JunSun1)+41)=6),_xlfn.SINGLE(JunSun1)+41,""))</f>
        <v/>
      </c>
      <c r="P21" s="18" t="str">
        <f>IF(DAY(_xlfn.SINGLE(JunSun1))=1,IF(AND(YEAR(_xlfn.SINGLE(JunSun1)+35)=_xlfn.SINGLE(CalendarYear),MONTH(_xlfn.SINGLE(JunSun1)+35)=6),_xlfn.SINGLE(JunSun1)+35,""),IF(AND(YEAR(_xlfn.SINGLE(JunSun1)+42)=_xlfn.SINGLE(CalendarYear),MONTH(_xlfn.SINGLE(JunSun1)+42)=6),_xlfn.SINGLE(JunSun1)+42,""))</f>
        <v/>
      </c>
      <c r="R21" s="12" t="str">
        <f>IF(DAY(_xlfn.SINGLE(JulSun1))=1,IF(AND(YEAR(_xlfn.SINGLE(JulSun1)+29)=_xlfn.SINGLE(CalendarYear),MONTH(_xlfn.SINGLE(JulSun1)+29)=7),_xlfn.SINGLE(JulSun1)+29,""),IF(AND(YEAR(_xlfn.SINGLE(JulSun1)+36)=_xlfn.SINGLE(CalendarYear),MONTH(_xlfn.SINGLE(JulSun1)+36)=7),_xlfn.SINGLE(JulSun1)+36,""))</f>
        <v/>
      </c>
      <c r="S21" s="12" t="str">
        <f>IF(DAY(_xlfn.SINGLE(JulSun1))=1,IF(AND(YEAR(_xlfn.SINGLE(JulSun1)+30)=_xlfn.SINGLE(CalendarYear),MONTH(_xlfn.SINGLE(JulSun1)+30)=7),_xlfn.SINGLE(JulSun1)+30,""),IF(AND(YEAR(_xlfn.SINGLE(JulSun1)+37)=_xlfn.SINGLE(CalendarYear),MONTH(_xlfn.SINGLE(JulSun1)+37)=7),_xlfn.SINGLE(JulSun1)+37,""))</f>
        <v/>
      </c>
      <c r="T21" s="17" t="str">
        <f>IF(DAY(_xlfn.SINGLE(JulSun1))=1,IF(AND(YEAR(_xlfn.SINGLE(JulSun1)+31)=_xlfn.SINGLE(CalendarYear),MONTH(_xlfn.SINGLE(JulSun1)+31)=7),_xlfn.SINGLE(JulSun1)+31,""),IF(AND(YEAR(_xlfn.SINGLE(JulSun1)+38)=_xlfn.SINGLE(CalendarYear),MONTH(_xlfn.SINGLE(JulSun1)+38)=7),_xlfn.SINGLE(JulSun1)+38,""))</f>
        <v/>
      </c>
      <c r="U21" s="17" t="str">
        <f>IF(DAY(_xlfn.SINGLE(JulSun1))=1,IF(AND(YEAR(_xlfn.SINGLE(JulSun1)+32)=_xlfn.SINGLE(CalendarYear),MONTH(_xlfn.SINGLE(JulSun1)+32)=7),_xlfn.SINGLE(JulSun1)+32,""),IF(AND(YEAR(_xlfn.SINGLE(JulSun1)+39)=_xlfn.SINGLE(CalendarYear),MONTH(_xlfn.SINGLE(JulSun1)+39)=7),_xlfn.SINGLE(JulSun1)+39,""))</f>
        <v/>
      </c>
      <c r="V21" s="17" t="str">
        <f>IF(DAY(_xlfn.SINGLE(JulSun1))=1,IF(AND(YEAR(_xlfn.SINGLE(JulSun1)+33)=_xlfn.SINGLE(CalendarYear),MONTH(_xlfn.SINGLE(JulSun1)+33)=7),_xlfn.SINGLE(JulSun1)+33,""),IF(AND(YEAR(_xlfn.SINGLE(JulSun1)+40)=_xlfn.SINGLE(CalendarYear),MONTH(_xlfn.SINGLE(JulSun1)+40)=7),_xlfn.SINGLE(JulSun1)+40,""))</f>
        <v/>
      </c>
      <c r="W21" s="18" t="str">
        <f>IF(DAY(_xlfn.SINGLE(JulSun1))=1,IF(AND(YEAR(_xlfn.SINGLE(JulSun1)+34)=_xlfn.SINGLE(CalendarYear),MONTH(_xlfn.SINGLE(JulSun1)+34)=7),_xlfn.SINGLE(JulSun1)+34,""),IF(AND(YEAR(_xlfn.SINGLE(JulSun1)+41)=_xlfn.SINGLE(CalendarYear),MONTH(_xlfn.SINGLE(JulSun1)+41)=7),_xlfn.SINGLE(JulSun1)+41,""))</f>
        <v/>
      </c>
      <c r="X21" s="18" t="str">
        <f>IF(DAY(_xlfn.SINGLE(JulSun1))=1,IF(AND(YEAR(_xlfn.SINGLE(JulSun1)+35)=_xlfn.SINGLE(CalendarYear),MONTH(_xlfn.SINGLE(JulSun1)+35)=7),_xlfn.SINGLE(JulSun1)+35,""),IF(AND(YEAR(_xlfn.SINGLE(JulSun1)+42)=_xlfn.SINGLE(CalendarYear),MONTH(_xlfn.SINGLE(JulSun1)+42)=7),_xlfn.SINGLE(JulSun1)+42,""))</f>
        <v/>
      </c>
      <c r="Z21" s="12">
        <f>IF(DAY(_xlfn.SINGLE(AugSun1))=1,IF(AND(YEAR(_xlfn.SINGLE(AugSun1)+29)=_xlfn.SINGLE(CalendarYear),MONTH(_xlfn.SINGLE(AugSun1)+29)=8),_xlfn.SINGLE(AugSun1)+29,""),IF(AND(YEAR(_xlfn.SINGLE(AugSun1)+36)=_xlfn.SINGLE(CalendarYear),MONTH(_xlfn.SINGLE(AugSun1)+36)=8),_xlfn.SINGLE(AugSun1)+36,""))</f>
        <v>44438</v>
      </c>
      <c r="AA21" s="12">
        <f>IF(DAY(_xlfn.SINGLE(AugSun1))=1,IF(AND(YEAR(_xlfn.SINGLE(AugSun1)+30)=_xlfn.SINGLE(CalendarYear),MONTH(_xlfn.SINGLE(AugSun1)+30)=8),_xlfn.SINGLE(AugSun1)+30,""),IF(AND(YEAR(_xlfn.SINGLE(AugSun1)+37)=_xlfn.SINGLE(CalendarYear),MONTH(_xlfn.SINGLE(AugSun1)+37)=8),_xlfn.SINGLE(AugSun1)+37,""))</f>
        <v>44439</v>
      </c>
      <c r="AB21" s="17" t="str">
        <f>IF(DAY(_xlfn.SINGLE(AugSun1))=1,IF(AND(YEAR(_xlfn.SINGLE(AugSun1)+31)=_xlfn.SINGLE(CalendarYear),MONTH(_xlfn.SINGLE(AugSun1)+31)=8),_xlfn.SINGLE(AugSun1)+31,""),IF(AND(YEAR(_xlfn.SINGLE(AugSun1)+38)=_xlfn.SINGLE(CalendarYear),MONTH(_xlfn.SINGLE(AugSun1)+38)=8),_xlfn.SINGLE(AugSun1)+38,""))</f>
        <v/>
      </c>
      <c r="AC21" s="17" t="str">
        <f>IF(DAY(_xlfn.SINGLE(AugSun1))=1,IF(AND(YEAR(_xlfn.SINGLE(AugSun1)+32)=_xlfn.SINGLE(CalendarYear),MONTH(_xlfn.SINGLE(AugSun1)+32)=8),_xlfn.SINGLE(AugSun1)+32,""),IF(AND(YEAR(_xlfn.SINGLE(AugSun1)+39)=_xlfn.SINGLE(CalendarYear),MONTH(_xlfn.SINGLE(AugSun1)+39)=8),_xlfn.SINGLE(AugSun1)+39,""))</f>
        <v/>
      </c>
      <c r="AD21" s="17" t="str">
        <f>IF(DAY(_xlfn.SINGLE(AugSun1))=1,IF(AND(YEAR(_xlfn.SINGLE(AugSun1)+33)=_xlfn.SINGLE(CalendarYear),MONTH(_xlfn.SINGLE(AugSun1)+33)=8),_xlfn.SINGLE(AugSun1)+33,""),IF(AND(YEAR(_xlfn.SINGLE(AugSun1)+40)=_xlfn.SINGLE(CalendarYear),MONTH(_xlfn.SINGLE(AugSun1)+40)=8),_xlfn.SINGLE(AugSun1)+40,""))</f>
        <v/>
      </c>
      <c r="AE21" s="18" t="str">
        <f>IF(DAY(_xlfn.SINGLE(AugSun1))=1,IF(AND(YEAR(_xlfn.SINGLE(AugSun1)+34)=_xlfn.SINGLE(CalendarYear),MONTH(_xlfn.SINGLE(AugSun1)+34)=8),_xlfn.SINGLE(AugSun1)+34,""),IF(AND(YEAR(_xlfn.SINGLE(AugSun1)+41)=_xlfn.SINGLE(CalendarYear),MONTH(_xlfn.SINGLE(AugSun1)+41)=8),_xlfn.SINGLE(AugSun1)+41,""))</f>
        <v/>
      </c>
      <c r="AF21" s="18" t="str">
        <f>IF(DAY(_xlfn.SINGLE(AugSun1))=1,IF(AND(YEAR(_xlfn.SINGLE(AugSun1)+35)=_xlfn.SINGLE(CalendarYear),MONTH(_xlfn.SINGLE(AugSun1)+35)=8),_xlfn.SINGLE(AugSun1)+35,""),IF(AND(YEAR(_xlfn.SINGLE(AugSun1)+42)=_xlfn.SINGLE(CalendarYear),MONTH(_xlfn.SINGLE(AugSun1)+42)=8),_xlfn.SINGLE(AugSun1)+42,""))</f>
        <v/>
      </c>
    </row>
    <row r="22" spans="2:32" s="7" customFormat="1" ht="18" customHeight="1" x14ac:dyDescent="0.3"/>
    <row r="23" spans="2:32" s="35" customFormat="1" ht="25.5" customHeight="1" x14ac:dyDescent="0.3">
      <c r="B23" s="50" t="s">
        <v>3</v>
      </c>
      <c r="C23" s="50"/>
      <c r="D23" s="50"/>
      <c r="E23" s="50"/>
      <c r="F23" s="50"/>
      <c r="G23" s="50"/>
      <c r="H23" s="50"/>
      <c r="J23" s="50" t="s">
        <v>12</v>
      </c>
      <c r="K23" s="50"/>
      <c r="L23" s="50"/>
      <c r="M23" s="50"/>
      <c r="N23" s="50"/>
      <c r="O23" s="50"/>
      <c r="P23" s="50"/>
      <c r="R23" s="50" t="s">
        <v>15</v>
      </c>
      <c r="S23" s="50"/>
      <c r="T23" s="50"/>
      <c r="U23" s="50"/>
      <c r="V23" s="50"/>
      <c r="W23" s="50"/>
      <c r="X23" s="50"/>
      <c r="Z23" s="50" t="s">
        <v>18</v>
      </c>
      <c r="AA23" s="50"/>
      <c r="AB23" s="50"/>
      <c r="AC23" s="50"/>
      <c r="AD23" s="50"/>
      <c r="AE23" s="50"/>
      <c r="AF23" s="50"/>
    </row>
    <row r="24" spans="2:32" s="6" customFormat="1" ht="26.1" customHeight="1" x14ac:dyDescent="0.25">
      <c r="B24" s="19" t="s">
        <v>1</v>
      </c>
      <c r="C24" s="19" t="s">
        <v>4</v>
      </c>
      <c r="D24" s="19" t="s">
        <v>5</v>
      </c>
      <c r="E24" s="19" t="s">
        <v>6</v>
      </c>
      <c r="F24" s="19" t="s">
        <v>7</v>
      </c>
      <c r="G24" s="20" t="s">
        <v>8</v>
      </c>
      <c r="H24" s="20" t="s">
        <v>9</v>
      </c>
      <c r="J24" s="19" t="s">
        <v>1</v>
      </c>
      <c r="K24" s="19" t="s">
        <v>4</v>
      </c>
      <c r="L24" s="19" t="s">
        <v>5</v>
      </c>
      <c r="M24" s="19" t="s">
        <v>6</v>
      </c>
      <c r="N24" s="19" t="s">
        <v>7</v>
      </c>
      <c r="O24" s="20" t="s">
        <v>8</v>
      </c>
      <c r="P24" s="20" t="s">
        <v>9</v>
      </c>
      <c r="R24" s="19" t="s">
        <v>1</v>
      </c>
      <c r="S24" s="19" t="s">
        <v>4</v>
      </c>
      <c r="T24" s="19" t="s">
        <v>5</v>
      </c>
      <c r="U24" s="19" t="s">
        <v>6</v>
      </c>
      <c r="V24" s="19" t="s">
        <v>7</v>
      </c>
      <c r="W24" s="20" t="s">
        <v>8</v>
      </c>
      <c r="X24" s="20" t="s">
        <v>9</v>
      </c>
      <c r="Z24" s="19" t="s">
        <v>1</v>
      </c>
      <c r="AA24" s="19" t="s">
        <v>4</v>
      </c>
      <c r="AB24" s="19" t="s">
        <v>5</v>
      </c>
      <c r="AC24" s="19" t="s">
        <v>6</v>
      </c>
      <c r="AD24" s="19" t="s">
        <v>7</v>
      </c>
      <c r="AE24" s="20" t="s">
        <v>8</v>
      </c>
      <c r="AF24" s="20" t="s">
        <v>9</v>
      </c>
    </row>
    <row r="25" spans="2:32" s="8" customFormat="1" ht="26.1" customHeight="1" x14ac:dyDescent="0.3">
      <c r="B25" s="9" t="str">
        <f>IF(DAY(_xlfn.SINGLE(SepSun1))=1,"",IF(AND(YEAR(_xlfn.SINGLE(SepSun1)+1)=_xlfn.SINGLE(CalendarYear),MONTH(_xlfn.SINGLE(SepSun1)+1)=9),_xlfn.SINGLE(SepSun1)+1,""))</f>
        <v/>
      </c>
      <c r="C25" s="9" t="str">
        <f>IF(DAY(_xlfn.SINGLE(SepSun1))=1,"",IF(AND(YEAR(_xlfn.SINGLE(SepSun1)+2)=_xlfn.SINGLE(CalendarYear),MONTH(_xlfn.SINGLE(SepSun1)+2)=9),_xlfn.SINGLE(SepSun1)+2,""))</f>
        <v/>
      </c>
      <c r="D25" s="10">
        <f>IF(DAY(_xlfn.SINGLE(SepSun1))=1,"",IF(AND(YEAR(_xlfn.SINGLE(SepSun1)+3)=_xlfn.SINGLE(CalendarYear),MONTH(_xlfn.SINGLE(SepSun1)+3)=9),_xlfn.SINGLE(SepSun1)+3,""))</f>
        <v>44440</v>
      </c>
      <c r="E25" s="10">
        <f>IF(DAY(_xlfn.SINGLE(SepSun1))=1,"",IF(AND(YEAR(_xlfn.SINGLE(SepSun1)+4)=_xlfn.SINGLE(CalendarYear),MONTH(_xlfn.SINGLE(SepSun1)+4)=9),_xlfn.SINGLE(SepSun1)+4,""))</f>
        <v>44441</v>
      </c>
      <c r="F25" s="10">
        <f>IF(DAY(_xlfn.SINGLE(SepSun1))=1,"",IF(AND(YEAR(_xlfn.SINGLE(SepSun1)+5)=_xlfn.SINGLE(CalendarYear),MONTH(_xlfn.SINGLE(SepSun1)+5)=9),_xlfn.SINGLE(SepSun1)+5,""))</f>
        <v>44442</v>
      </c>
      <c r="G25" s="11">
        <f>IF(DAY(_xlfn.SINGLE(SepSun1))=1,"",IF(AND(YEAR(_xlfn.SINGLE(SepSun1)+6)=_xlfn.SINGLE(CalendarYear),MONTH(_xlfn.SINGLE(SepSun1)+6)=9),_xlfn.SINGLE(SepSun1)+6,""))</f>
        <v>44443</v>
      </c>
      <c r="H25" s="11">
        <f>_xlfn.SINGLE(IF(DAY(_xlfn.SINGLE(SepSun1))=1,IF(AND(YEAR(_xlfn.SINGLE(SepSun1))=_xlfn.SINGLE(CalendarYear),MONTH(_xlfn.SINGLE(SepSun1))=9),SepSun1,""),IF(AND(YEAR(_xlfn.SINGLE(SepSun1)+7)=_xlfn.SINGLE(CalendarYear),MONTH(_xlfn.SINGLE(SepSun1)+7)=9),_xlfn.SINGLE(SepSun1)+7,"")))</f>
        <v>44444</v>
      </c>
      <c r="J25" s="9" t="str">
        <f>IF(DAY(_xlfn.SINGLE(OctSun1))=1,"",IF(AND(YEAR(_xlfn.SINGLE(OctSun1)+1)=_xlfn.SINGLE(CalendarYear),MONTH(_xlfn.SINGLE(OctSun1)+1)=10),_xlfn.SINGLE(OctSun1)+1,""))</f>
        <v/>
      </c>
      <c r="K25" s="9" t="str">
        <f>IF(DAY(_xlfn.SINGLE(OctSun1))=1,"",IF(AND(YEAR(_xlfn.SINGLE(OctSun1)+2)=_xlfn.SINGLE(CalendarYear),MONTH(_xlfn.SINGLE(OctSun1)+2)=10),_xlfn.SINGLE(OctSun1)+2,""))</f>
        <v/>
      </c>
      <c r="L25" s="10" t="str">
        <f>IF(DAY(_xlfn.SINGLE(OctSun1))=1,"",IF(AND(YEAR(_xlfn.SINGLE(OctSun1)+3)=_xlfn.SINGLE(CalendarYear),MONTH(_xlfn.SINGLE(OctSun1)+3)=10),_xlfn.SINGLE(OctSun1)+3,""))</f>
        <v/>
      </c>
      <c r="M25" s="10" t="str">
        <f>IF(DAY(_xlfn.SINGLE(OctSun1))=1,"",IF(AND(YEAR(_xlfn.SINGLE(OctSun1)+4)=_xlfn.SINGLE(CalendarYear),MONTH(_xlfn.SINGLE(OctSun1)+4)=10),_xlfn.SINGLE(OctSun1)+4,""))</f>
        <v/>
      </c>
      <c r="N25" s="10">
        <f>IF(DAY(_xlfn.SINGLE(OctSun1))=1,"",IF(AND(YEAR(_xlfn.SINGLE(OctSun1)+5)=_xlfn.SINGLE(CalendarYear),MONTH(_xlfn.SINGLE(OctSun1)+5)=10),_xlfn.SINGLE(OctSun1)+5,""))</f>
        <v>44470</v>
      </c>
      <c r="O25" s="11">
        <f>IF(DAY(_xlfn.SINGLE(OctSun1))=1,"",IF(AND(YEAR(_xlfn.SINGLE(OctSun1)+6)=_xlfn.SINGLE(CalendarYear),MONTH(_xlfn.SINGLE(OctSun1)+6)=10),_xlfn.SINGLE(OctSun1)+6,""))</f>
        <v>44471</v>
      </c>
      <c r="P25" s="11">
        <f>_xlfn.SINGLE(IF(DAY(_xlfn.SINGLE(OctSun1))=1,IF(AND(YEAR(_xlfn.SINGLE(OctSun1))=_xlfn.SINGLE(CalendarYear),MONTH(_xlfn.SINGLE(OctSun1))=10),OctSun1,""),IF(AND(YEAR(_xlfn.SINGLE(OctSun1)+7)=_xlfn.SINGLE(CalendarYear),MONTH(_xlfn.SINGLE(OctSun1)+7)=10),_xlfn.SINGLE(OctSun1)+7,"")))</f>
        <v>44472</v>
      </c>
      <c r="R25" s="9">
        <f>IF(DAY(_xlfn.SINGLE(NovSun1))=1,"",IF(AND(YEAR(_xlfn.SINGLE(NovSun1)+1)=_xlfn.SINGLE(CalendarYear),MONTH(_xlfn.SINGLE(NovSun1)+1)=11),_xlfn.SINGLE(NovSun1)+1,""))</f>
        <v>44501</v>
      </c>
      <c r="S25" s="9">
        <f>IF(DAY(_xlfn.SINGLE(NovSun1))=1,"",IF(AND(YEAR(_xlfn.SINGLE(NovSun1)+2)=_xlfn.SINGLE(CalendarYear),MONTH(_xlfn.SINGLE(NovSun1)+2)=11),_xlfn.SINGLE(NovSun1)+2,""))</f>
        <v>44502</v>
      </c>
      <c r="T25" s="10">
        <f>IF(DAY(_xlfn.SINGLE(NovSun1))=1,"",IF(AND(YEAR(_xlfn.SINGLE(NovSun1)+3)=_xlfn.SINGLE(CalendarYear),MONTH(_xlfn.SINGLE(NovSun1)+3)=11),_xlfn.SINGLE(NovSun1)+3,""))</f>
        <v>44503</v>
      </c>
      <c r="U25" s="10">
        <f>IF(DAY(_xlfn.SINGLE(NovSun1))=1,"",IF(AND(YEAR(_xlfn.SINGLE(NovSun1)+4)=_xlfn.SINGLE(CalendarYear),MONTH(_xlfn.SINGLE(NovSun1)+4)=11),_xlfn.SINGLE(NovSun1)+4,""))</f>
        <v>44504</v>
      </c>
      <c r="V25" s="10">
        <f>IF(DAY(_xlfn.SINGLE(NovSun1))=1,"",IF(AND(YEAR(_xlfn.SINGLE(NovSun1)+5)=_xlfn.SINGLE(CalendarYear),MONTH(_xlfn.SINGLE(NovSun1)+5)=11),_xlfn.SINGLE(NovSun1)+5,""))</f>
        <v>44505</v>
      </c>
      <c r="W25" s="11">
        <f>IF(DAY(_xlfn.SINGLE(NovSun1))=1,"",IF(AND(YEAR(_xlfn.SINGLE(NovSun1)+6)=_xlfn.SINGLE(CalendarYear),MONTH(_xlfn.SINGLE(NovSun1)+6)=11),_xlfn.SINGLE(NovSun1)+6,""))</f>
        <v>44506</v>
      </c>
      <c r="X25" s="11">
        <f>_xlfn.SINGLE(IF(DAY(_xlfn.SINGLE(NovSun1))=1,IF(AND(YEAR(_xlfn.SINGLE(NovSun1))=_xlfn.SINGLE(CalendarYear),MONTH(_xlfn.SINGLE(NovSun1))=11),NovSun1,""),IF(AND(YEAR(_xlfn.SINGLE(NovSun1)+7)=_xlfn.SINGLE(CalendarYear),MONTH(_xlfn.SINGLE(NovSun1)+7)=11),_xlfn.SINGLE(NovSun1)+7,"")))</f>
        <v>44507</v>
      </c>
      <c r="Z25" s="9" t="str">
        <f>IF(DAY(_xlfn.SINGLE(DecSun1))=1,"",IF(AND(YEAR(_xlfn.SINGLE(DecSun1)+1)=_xlfn.SINGLE(CalendarYear),MONTH(_xlfn.SINGLE(DecSun1)+1)=12),_xlfn.SINGLE(DecSun1)+1,""))</f>
        <v/>
      </c>
      <c r="AA25" s="9" t="str">
        <f>IF(DAY(_xlfn.SINGLE(DecSun1))=1,"",IF(AND(YEAR(_xlfn.SINGLE(DecSun1)+2)=_xlfn.SINGLE(CalendarYear),MONTH(_xlfn.SINGLE(DecSun1)+2)=12),_xlfn.SINGLE(DecSun1)+2,""))</f>
        <v/>
      </c>
      <c r="AB25" s="10">
        <f>IF(DAY(_xlfn.SINGLE(DecSun1))=1,"",IF(AND(YEAR(_xlfn.SINGLE(DecSun1)+3)=_xlfn.SINGLE(CalendarYear),MONTH(_xlfn.SINGLE(DecSun1)+3)=12),_xlfn.SINGLE(DecSun1)+3,""))</f>
        <v>44531</v>
      </c>
      <c r="AC25" s="10">
        <f>IF(DAY(_xlfn.SINGLE(DecSun1))=1,"",IF(AND(YEAR(_xlfn.SINGLE(DecSun1)+4)=_xlfn.SINGLE(CalendarYear),MONTH(_xlfn.SINGLE(DecSun1)+4)=12),_xlfn.SINGLE(DecSun1)+4,""))</f>
        <v>44532</v>
      </c>
      <c r="AD25" s="10">
        <f>IF(DAY(_xlfn.SINGLE(DecSun1))=1,"",IF(AND(YEAR(_xlfn.SINGLE(DecSun1)+5)=_xlfn.SINGLE(CalendarYear),MONTH(_xlfn.SINGLE(DecSun1)+5)=12),_xlfn.SINGLE(DecSun1)+5,""))</f>
        <v>44533</v>
      </c>
      <c r="AE25" s="11">
        <f>IF(DAY(_xlfn.SINGLE(DecSun1))=1,"",IF(AND(YEAR(_xlfn.SINGLE(DecSun1)+6)=_xlfn.SINGLE(CalendarYear),MONTH(_xlfn.SINGLE(DecSun1)+6)=12),_xlfn.SINGLE(DecSun1)+6,""))</f>
        <v>44534</v>
      </c>
      <c r="AF25" s="11">
        <f>_xlfn.SINGLE(IF(DAY(_xlfn.SINGLE(DecSun1))=1,IF(AND(YEAR(_xlfn.SINGLE(DecSun1))=_xlfn.SINGLE(CalendarYear),MONTH(_xlfn.SINGLE(DecSun1))=12),DecSun1,""),IF(AND(YEAR(_xlfn.SINGLE(DecSun1)+7)=_xlfn.SINGLE(CalendarYear),MONTH(_xlfn.SINGLE(DecSun1)+7)=12),_xlfn.SINGLE(DecSun1)+7,"")))</f>
        <v>44535</v>
      </c>
    </row>
    <row r="26" spans="2:32" s="8" customFormat="1" ht="26.1" customHeight="1" x14ac:dyDescent="0.3">
      <c r="B26" s="12">
        <f>IF(DAY(_xlfn.SINGLE(SepSun1))=1,IF(AND(YEAR(_xlfn.SINGLE(SepSun1)+1)=_xlfn.SINGLE(CalendarYear),MONTH(_xlfn.SINGLE(SepSun1)+1)=9),_xlfn.SINGLE(SepSun1)+1,""),IF(AND(YEAR(_xlfn.SINGLE(SepSun1)+8)=_xlfn.SINGLE(CalendarYear),MONTH(_xlfn.SINGLE(SepSun1)+8)=9),_xlfn.SINGLE(SepSun1)+8,""))</f>
        <v>44445</v>
      </c>
      <c r="C26" s="12">
        <f>IF(DAY(_xlfn.SINGLE(SepSun1))=1,IF(AND(YEAR(_xlfn.SINGLE(SepSun1)+2)=_xlfn.SINGLE(CalendarYear),MONTH(_xlfn.SINGLE(SepSun1)+2)=9),_xlfn.SINGLE(SepSun1)+2,""),IF(AND(YEAR(_xlfn.SINGLE(SepSun1)+9)=_xlfn.SINGLE(CalendarYear),MONTH(_xlfn.SINGLE(SepSun1)+9)=9),_xlfn.SINGLE(SepSun1)+9,""))</f>
        <v>44446</v>
      </c>
      <c r="D26" s="12">
        <f>IF(DAY(_xlfn.SINGLE(SepSun1))=1,IF(AND(YEAR(_xlfn.SINGLE(SepSun1)+3)=_xlfn.SINGLE(CalendarYear),MONTH(_xlfn.SINGLE(SepSun1)+3)=9),_xlfn.SINGLE(SepSun1)+3,""),IF(AND(YEAR(_xlfn.SINGLE(SepSun1)+10)=_xlfn.SINGLE(CalendarYear),MONTH(_xlfn.SINGLE(SepSun1)+10)=9),_xlfn.SINGLE(SepSun1)+10,""))</f>
        <v>44447</v>
      </c>
      <c r="E26" s="13">
        <f>IF(DAY(_xlfn.SINGLE(SepSun1))=1,IF(AND(YEAR(_xlfn.SINGLE(SepSun1)+4)=_xlfn.SINGLE(CalendarYear),MONTH(_xlfn.SINGLE(SepSun1)+4)=9),_xlfn.SINGLE(SepSun1)+4,""),IF(AND(YEAR(_xlfn.SINGLE(SepSun1)+11)=_xlfn.SINGLE(CalendarYear),MONTH(_xlfn.SINGLE(SepSun1)+11)=9),_xlfn.SINGLE(SepSun1)+11,""))</f>
        <v>44448</v>
      </c>
      <c r="F26" s="13">
        <f>IF(DAY(_xlfn.SINGLE(SepSun1))=1,IF(AND(YEAR(_xlfn.SINGLE(SepSun1)+5)=_xlfn.SINGLE(CalendarYear),MONTH(_xlfn.SINGLE(SepSun1)+5)=9),_xlfn.SINGLE(SepSun1)+5,""),IF(AND(YEAR(_xlfn.SINGLE(SepSun1)+12)=_xlfn.SINGLE(CalendarYear),MONTH(_xlfn.SINGLE(SepSun1)+12)=9),_xlfn.SINGLE(SepSun1)+12,""))</f>
        <v>44449</v>
      </c>
      <c r="G26" s="14">
        <f>IF(DAY(_xlfn.SINGLE(SepSun1))=1,IF(AND(YEAR(_xlfn.SINGLE(SepSun1)+6)=_xlfn.SINGLE(CalendarYear),MONTH(_xlfn.SINGLE(SepSun1)+6)=9),_xlfn.SINGLE(SepSun1)+6,""),IF(AND(YEAR(_xlfn.SINGLE(SepSun1)+13)=_xlfn.SINGLE(CalendarYear),MONTH(_xlfn.SINGLE(SepSun1)+13)=9),_xlfn.SINGLE(SepSun1)+13,""))</f>
        <v>44450</v>
      </c>
      <c r="H26" s="14">
        <f>IF(DAY(_xlfn.SINGLE(SepSun1))=1,IF(AND(YEAR(_xlfn.SINGLE(SepSun1)+7)=_xlfn.SINGLE(CalendarYear),MONTH(_xlfn.SINGLE(SepSun1)+7)=9),_xlfn.SINGLE(SepSun1)+7,""),IF(AND(YEAR(_xlfn.SINGLE(SepSun1)+14)=_xlfn.SINGLE(CalendarYear),MONTH(_xlfn.SINGLE(SepSun1)+14)=9),_xlfn.SINGLE(SepSun1)+14,""))</f>
        <v>44451</v>
      </c>
      <c r="J26" s="12">
        <f>IF(DAY(_xlfn.SINGLE(OctSun1))=1,IF(AND(YEAR(_xlfn.SINGLE(OctSun1)+1)=_xlfn.SINGLE(CalendarYear),MONTH(_xlfn.SINGLE(OctSun1)+1)=10),_xlfn.SINGLE(OctSun1)+1,""),IF(AND(YEAR(_xlfn.SINGLE(OctSun1)+8)=_xlfn.SINGLE(CalendarYear),MONTH(_xlfn.SINGLE(OctSun1)+8)=10),_xlfn.SINGLE(OctSun1)+8,""))</f>
        <v>44473</v>
      </c>
      <c r="K26" s="12">
        <f>IF(DAY(_xlfn.SINGLE(OctSun1))=1,IF(AND(YEAR(_xlfn.SINGLE(OctSun1)+2)=_xlfn.SINGLE(CalendarYear),MONTH(_xlfn.SINGLE(OctSun1)+2)=10),_xlfn.SINGLE(OctSun1)+2,""),IF(AND(YEAR(_xlfn.SINGLE(OctSun1)+9)=_xlfn.SINGLE(CalendarYear),MONTH(_xlfn.SINGLE(OctSun1)+9)=10),_xlfn.SINGLE(OctSun1)+9,""))</f>
        <v>44474</v>
      </c>
      <c r="L26" s="12">
        <f>IF(DAY(_xlfn.SINGLE(OctSun1))=1,IF(AND(YEAR(_xlfn.SINGLE(OctSun1)+3)=_xlfn.SINGLE(CalendarYear),MONTH(_xlfn.SINGLE(OctSun1)+3)=10),_xlfn.SINGLE(OctSun1)+3,""),IF(AND(YEAR(_xlfn.SINGLE(OctSun1)+10)=_xlfn.SINGLE(CalendarYear),MONTH(_xlfn.SINGLE(OctSun1)+10)=10),_xlfn.SINGLE(OctSun1)+10,""))</f>
        <v>44475</v>
      </c>
      <c r="M26" s="13">
        <f>IF(DAY(_xlfn.SINGLE(OctSun1))=1,IF(AND(YEAR(_xlfn.SINGLE(OctSun1)+4)=_xlfn.SINGLE(CalendarYear),MONTH(_xlfn.SINGLE(OctSun1)+4)=10),_xlfn.SINGLE(OctSun1)+4,""),IF(AND(YEAR(_xlfn.SINGLE(OctSun1)+11)=_xlfn.SINGLE(CalendarYear),MONTH(_xlfn.SINGLE(OctSun1)+11)=10),_xlfn.SINGLE(OctSun1)+11,""))</f>
        <v>44476</v>
      </c>
      <c r="N26" s="13">
        <f>IF(DAY(_xlfn.SINGLE(OctSun1))=1,IF(AND(YEAR(_xlfn.SINGLE(OctSun1)+5)=_xlfn.SINGLE(CalendarYear),MONTH(_xlfn.SINGLE(OctSun1)+5)=10),_xlfn.SINGLE(OctSun1)+5,""),IF(AND(YEAR(_xlfn.SINGLE(OctSun1)+12)=_xlfn.SINGLE(CalendarYear),MONTH(_xlfn.SINGLE(OctSun1)+12)=10),_xlfn.SINGLE(OctSun1)+12,""))</f>
        <v>44477</v>
      </c>
      <c r="O26" s="14">
        <f>IF(DAY(_xlfn.SINGLE(OctSun1))=1,IF(AND(YEAR(_xlfn.SINGLE(OctSun1)+6)=_xlfn.SINGLE(CalendarYear),MONTH(_xlfn.SINGLE(OctSun1)+6)=10),_xlfn.SINGLE(OctSun1)+6,""),IF(AND(YEAR(_xlfn.SINGLE(OctSun1)+13)=_xlfn.SINGLE(CalendarYear),MONTH(_xlfn.SINGLE(OctSun1)+13)=10),_xlfn.SINGLE(OctSun1)+13,""))</f>
        <v>44478</v>
      </c>
      <c r="P26" s="14">
        <f>IF(DAY(_xlfn.SINGLE(OctSun1))=1,IF(AND(YEAR(_xlfn.SINGLE(OctSun1)+7)=_xlfn.SINGLE(CalendarYear),MONTH(_xlfn.SINGLE(OctSun1)+7)=10),_xlfn.SINGLE(OctSun1)+7,""),IF(AND(YEAR(_xlfn.SINGLE(OctSun1)+14)=_xlfn.SINGLE(CalendarYear),MONTH(_xlfn.SINGLE(OctSun1)+14)=10),_xlfn.SINGLE(OctSun1)+14,""))</f>
        <v>44479</v>
      </c>
      <c r="R26" s="12">
        <f>IF(DAY(_xlfn.SINGLE(NovSun1))=1,IF(AND(YEAR(_xlfn.SINGLE(NovSun1)+1)=_xlfn.SINGLE(CalendarYear),MONTH(_xlfn.SINGLE(NovSun1)+1)=11),_xlfn.SINGLE(NovSun1)+1,""),IF(AND(YEAR(_xlfn.SINGLE(NovSun1)+8)=_xlfn.SINGLE(CalendarYear),MONTH(_xlfn.SINGLE(NovSun1)+8)=11),_xlfn.SINGLE(NovSun1)+8,""))</f>
        <v>44508</v>
      </c>
      <c r="S26" s="12">
        <f>IF(DAY(_xlfn.SINGLE(NovSun1))=1,IF(AND(YEAR(_xlfn.SINGLE(NovSun1)+2)=_xlfn.SINGLE(CalendarYear),MONTH(_xlfn.SINGLE(NovSun1)+2)=11),_xlfn.SINGLE(NovSun1)+2,""),IF(AND(YEAR(_xlfn.SINGLE(NovSun1)+9)=_xlfn.SINGLE(CalendarYear),MONTH(_xlfn.SINGLE(NovSun1)+9)=11),_xlfn.SINGLE(NovSun1)+9,""))</f>
        <v>44509</v>
      </c>
      <c r="T26" s="12">
        <f>IF(DAY(_xlfn.SINGLE(NovSun1))=1,IF(AND(YEAR(_xlfn.SINGLE(NovSun1)+3)=_xlfn.SINGLE(CalendarYear),MONTH(_xlfn.SINGLE(NovSun1)+3)=11),_xlfn.SINGLE(NovSun1)+3,""),IF(AND(YEAR(_xlfn.SINGLE(NovSun1)+10)=_xlfn.SINGLE(CalendarYear),MONTH(_xlfn.SINGLE(NovSun1)+10)=11),_xlfn.SINGLE(NovSun1)+10,""))</f>
        <v>44510</v>
      </c>
      <c r="U26" s="13">
        <f>IF(DAY(_xlfn.SINGLE(NovSun1))=1,IF(AND(YEAR(_xlfn.SINGLE(NovSun1)+4)=_xlfn.SINGLE(CalendarYear),MONTH(_xlfn.SINGLE(NovSun1)+4)=11),_xlfn.SINGLE(NovSun1)+4,""),IF(AND(YEAR(_xlfn.SINGLE(NovSun1)+11)=_xlfn.SINGLE(CalendarYear),MONTH(_xlfn.SINGLE(NovSun1)+11)=11),_xlfn.SINGLE(NovSun1)+11,""))</f>
        <v>44511</v>
      </c>
      <c r="V26" s="13">
        <f>IF(DAY(_xlfn.SINGLE(NovSun1))=1,IF(AND(YEAR(_xlfn.SINGLE(NovSun1)+5)=_xlfn.SINGLE(CalendarYear),MONTH(_xlfn.SINGLE(NovSun1)+5)=11),_xlfn.SINGLE(NovSun1)+5,""),IF(AND(YEAR(_xlfn.SINGLE(NovSun1)+12)=_xlfn.SINGLE(CalendarYear),MONTH(_xlfn.SINGLE(NovSun1)+12)=11),_xlfn.SINGLE(NovSun1)+12,""))</f>
        <v>44512</v>
      </c>
      <c r="W26" s="14">
        <f>IF(DAY(_xlfn.SINGLE(NovSun1))=1,IF(AND(YEAR(_xlfn.SINGLE(NovSun1)+6)=_xlfn.SINGLE(CalendarYear),MONTH(_xlfn.SINGLE(NovSun1)+6)=11),_xlfn.SINGLE(NovSun1)+6,""),IF(AND(YEAR(_xlfn.SINGLE(NovSun1)+13)=_xlfn.SINGLE(CalendarYear),MONTH(_xlfn.SINGLE(NovSun1)+13)=11),_xlfn.SINGLE(NovSun1)+13,""))</f>
        <v>44513</v>
      </c>
      <c r="X26" s="14">
        <f>IF(DAY(_xlfn.SINGLE(NovSun1))=1,IF(AND(YEAR(_xlfn.SINGLE(NovSun1)+7)=_xlfn.SINGLE(CalendarYear),MONTH(_xlfn.SINGLE(NovSun1)+7)=11),_xlfn.SINGLE(NovSun1)+7,""),IF(AND(YEAR(_xlfn.SINGLE(NovSun1)+14)=_xlfn.SINGLE(CalendarYear),MONTH(_xlfn.SINGLE(NovSun1)+14)=11),_xlfn.SINGLE(NovSun1)+14,""))</f>
        <v>44514</v>
      </c>
      <c r="Z26" s="12">
        <f>IF(DAY(_xlfn.SINGLE(DecSun1))=1,IF(AND(YEAR(_xlfn.SINGLE(DecSun1)+1)=_xlfn.SINGLE(CalendarYear),MONTH(_xlfn.SINGLE(DecSun1)+1)=12),_xlfn.SINGLE(DecSun1)+1,""),IF(AND(YEAR(_xlfn.SINGLE(DecSun1)+8)=_xlfn.SINGLE(CalendarYear),MONTH(_xlfn.SINGLE(DecSun1)+8)=12),_xlfn.SINGLE(DecSun1)+8,""))</f>
        <v>44536</v>
      </c>
      <c r="AA26" s="12">
        <f>IF(DAY(_xlfn.SINGLE(DecSun1))=1,IF(AND(YEAR(_xlfn.SINGLE(DecSun1)+2)=_xlfn.SINGLE(CalendarYear),MONTH(_xlfn.SINGLE(DecSun1)+2)=12),_xlfn.SINGLE(DecSun1)+2,""),IF(AND(YEAR(_xlfn.SINGLE(DecSun1)+9)=_xlfn.SINGLE(CalendarYear),MONTH(_xlfn.SINGLE(DecSun1)+9)=12),_xlfn.SINGLE(DecSun1)+9,""))</f>
        <v>44537</v>
      </c>
      <c r="AB26" s="12">
        <f>IF(DAY(_xlfn.SINGLE(DecSun1))=1,IF(AND(YEAR(_xlfn.SINGLE(DecSun1)+3)=_xlfn.SINGLE(CalendarYear),MONTH(_xlfn.SINGLE(DecSun1)+3)=12),_xlfn.SINGLE(DecSun1)+3,""),IF(AND(YEAR(_xlfn.SINGLE(DecSun1)+10)=_xlfn.SINGLE(CalendarYear),MONTH(_xlfn.SINGLE(DecSun1)+10)=12),_xlfn.SINGLE(DecSun1)+10,""))</f>
        <v>44538</v>
      </c>
      <c r="AC26" s="13">
        <f>IF(DAY(_xlfn.SINGLE(DecSun1))=1,IF(AND(YEAR(_xlfn.SINGLE(DecSun1)+4)=_xlfn.SINGLE(CalendarYear),MONTH(_xlfn.SINGLE(DecSun1)+4)=12),_xlfn.SINGLE(DecSun1)+4,""),IF(AND(YEAR(_xlfn.SINGLE(DecSun1)+11)=_xlfn.SINGLE(CalendarYear),MONTH(_xlfn.SINGLE(DecSun1)+11)=12),_xlfn.SINGLE(DecSun1)+11,""))</f>
        <v>44539</v>
      </c>
      <c r="AD26" s="13">
        <f>IF(DAY(_xlfn.SINGLE(DecSun1))=1,IF(AND(YEAR(_xlfn.SINGLE(DecSun1)+5)=_xlfn.SINGLE(CalendarYear),MONTH(_xlfn.SINGLE(DecSun1)+5)=12),_xlfn.SINGLE(DecSun1)+5,""),IF(AND(YEAR(_xlfn.SINGLE(DecSun1)+12)=_xlfn.SINGLE(CalendarYear),MONTH(_xlfn.SINGLE(DecSun1)+12)=12),_xlfn.SINGLE(DecSun1)+12,""))</f>
        <v>44540</v>
      </c>
      <c r="AE26" s="14">
        <f>IF(DAY(_xlfn.SINGLE(DecSun1))=1,IF(AND(YEAR(_xlfn.SINGLE(DecSun1)+6)=_xlfn.SINGLE(CalendarYear),MONTH(_xlfn.SINGLE(DecSun1)+6)=12),_xlfn.SINGLE(DecSun1)+6,""),IF(AND(YEAR(_xlfn.SINGLE(DecSun1)+13)=_xlfn.SINGLE(CalendarYear),MONTH(_xlfn.SINGLE(DecSun1)+13)=12),_xlfn.SINGLE(DecSun1)+13,""))</f>
        <v>44541</v>
      </c>
      <c r="AF26" s="14">
        <f>IF(DAY(_xlfn.SINGLE(DecSun1))=1,IF(AND(YEAR(_xlfn.SINGLE(DecSun1)+7)=_xlfn.SINGLE(CalendarYear),MONTH(_xlfn.SINGLE(DecSun1)+7)=12),_xlfn.SINGLE(DecSun1)+7,""),IF(AND(YEAR(_xlfn.SINGLE(DecSun1)+14)=_xlfn.SINGLE(CalendarYear),MONTH(_xlfn.SINGLE(DecSun1)+14)=12),_xlfn.SINGLE(DecSun1)+14,""))</f>
        <v>44542</v>
      </c>
    </row>
    <row r="27" spans="2:32" s="8" customFormat="1" ht="26.1" customHeight="1" x14ac:dyDescent="0.3">
      <c r="B27" s="13">
        <f>IF(DAY(_xlfn.SINGLE(SepSun1))=1,IF(AND(YEAR(_xlfn.SINGLE(SepSun1)+8)=_xlfn.SINGLE(CalendarYear),MONTH(_xlfn.SINGLE(SepSun1)+8)=9),_xlfn.SINGLE(SepSun1)+8,""),IF(AND(YEAR(_xlfn.SINGLE(SepSun1)+15)=_xlfn.SINGLE(CalendarYear),MONTH(_xlfn.SINGLE(SepSun1)+15)=9),_xlfn.SINGLE(SepSun1)+15,""))</f>
        <v>44452</v>
      </c>
      <c r="C27" s="13">
        <f>IF(DAY(_xlfn.SINGLE(SepSun1))=1,IF(AND(YEAR(_xlfn.SINGLE(SepSun1)+9)=_xlfn.SINGLE(CalendarYear),MONTH(_xlfn.SINGLE(SepSun1)+9)=9),_xlfn.SINGLE(SepSun1)+9,""),IF(AND(YEAR(_xlfn.SINGLE(SepSun1)+16)=_xlfn.SINGLE(CalendarYear),MONTH(_xlfn.SINGLE(SepSun1)+16)=9),_xlfn.SINGLE(SepSun1)+16,""))</f>
        <v>44453</v>
      </c>
      <c r="D27" s="12">
        <f>IF(DAY(_xlfn.SINGLE(SepSun1))=1,IF(AND(YEAR(_xlfn.SINGLE(SepSun1)+10)=_xlfn.SINGLE(CalendarYear),MONTH(_xlfn.SINGLE(SepSun1)+10)=9),_xlfn.SINGLE(SepSun1)+10,""),IF(AND(YEAR(_xlfn.SINGLE(SepSun1)+17)=_xlfn.SINGLE(CalendarYear),MONTH(_xlfn.SINGLE(SepSun1)+17)=9),_xlfn.SINGLE(SepSun1)+17,""))</f>
        <v>44454</v>
      </c>
      <c r="E27" s="12">
        <f>IF(DAY(_xlfn.SINGLE(SepSun1))=1,IF(AND(YEAR(_xlfn.SINGLE(SepSun1)+11)=_xlfn.SINGLE(CalendarYear),MONTH(_xlfn.SINGLE(SepSun1)+11)=9),_xlfn.SINGLE(SepSun1)+11,""),IF(AND(YEAR(_xlfn.SINGLE(SepSun1)+18)=_xlfn.SINGLE(CalendarYear),MONTH(_xlfn.SINGLE(SepSun1)+18)=9),_xlfn.SINGLE(SepSun1)+18,""))</f>
        <v>44455</v>
      </c>
      <c r="F27" s="15">
        <f>IF(DAY(_xlfn.SINGLE(SepSun1))=1,IF(AND(YEAR(_xlfn.SINGLE(SepSun1)+12)=_xlfn.SINGLE(CalendarYear),MONTH(_xlfn.SINGLE(SepSun1)+12)=9),_xlfn.SINGLE(SepSun1)+12,""),IF(AND(YEAR(_xlfn.SINGLE(SepSun1)+19)=_xlfn.SINGLE(CalendarYear),MONTH(_xlfn.SINGLE(SepSun1)+19)=9),_xlfn.SINGLE(SepSun1)+19,""))</f>
        <v>44456</v>
      </c>
      <c r="G27" s="15">
        <f>IF(DAY(_xlfn.SINGLE(SepSun1))=1,IF(AND(YEAR(_xlfn.SINGLE(SepSun1)+13)=_xlfn.SINGLE(CalendarYear),MONTH(_xlfn.SINGLE(SepSun1)+13)=9),_xlfn.SINGLE(SepSun1)+13,""),IF(AND(YEAR(_xlfn.SINGLE(SepSun1)+20)=_xlfn.SINGLE(CalendarYear),MONTH(_xlfn.SINGLE(SepSun1)+20)=9),_xlfn.SINGLE(SepSun1)+20,""))</f>
        <v>44457</v>
      </c>
      <c r="H27" s="13">
        <f>IF(DAY(_xlfn.SINGLE(SepSun1))=1,IF(AND(YEAR(_xlfn.SINGLE(SepSun1)+14)=_xlfn.SINGLE(CalendarYear),MONTH(_xlfn.SINGLE(SepSun1)+14)=9),_xlfn.SINGLE(SepSun1)+14,""),IF(AND(YEAR(_xlfn.SINGLE(SepSun1)+21)=_xlfn.SINGLE(CalendarYear),MONTH(_xlfn.SINGLE(SepSun1)+21)=9),_xlfn.SINGLE(SepSun1)+21,""))</f>
        <v>44458</v>
      </c>
      <c r="J27" s="13">
        <f>IF(DAY(_xlfn.SINGLE(OctSun1))=1,IF(AND(YEAR(_xlfn.SINGLE(OctSun1)+8)=_xlfn.SINGLE(CalendarYear),MONTH(_xlfn.SINGLE(OctSun1)+8)=10),_xlfn.SINGLE(OctSun1)+8,""),IF(AND(YEAR(_xlfn.SINGLE(OctSun1)+15)=_xlfn.SINGLE(CalendarYear),MONTH(_xlfn.SINGLE(OctSun1)+15)=10),_xlfn.SINGLE(OctSun1)+15,""))</f>
        <v>44480</v>
      </c>
      <c r="K27" s="13">
        <f>IF(DAY(_xlfn.SINGLE(OctSun1))=1,IF(AND(YEAR(_xlfn.SINGLE(OctSun1)+9)=_xlfn.SINGLE(CalendarYear),MONTH(_xlfn.SINGLE(OctSun1)+9)=10),_xlfn.SINGLE(OctSun1)+9,""),IF(AND(YEAR(_xlfn.SINGLE(OctSun1)+16)=_xlfn.SINGLE(CalendarYear),MONTH(_xlfn.SINGLE(OctSun1)+16)=10),_xlfn.SINGLE(OctSun1)+16,""))</f>
        <v>44481</v>
      </c>
      <c r="L27" s="12">
        <f>IF(DAY(_xlfn.SINGLE(OctSun1))=1,IF(AND(YEAR(_xlfn.SINGLE(OctSun1)+10)=_xlfn.SINGLE(CalendarYear),MONTH(_xlfn.SINGLE(OctSun1)+10)=10),_xlfn.SINGLE(OctSun1)+10,""),IF(AND(YEAR(_xlfn.SINGLE(OctSun1)+17)=_xlfn.SINGLE(CalendarYear),MONTH(_xlfn.SINGLE(OctSun1)+17)=10),_xlfn.SINGLE(OctSun1)+17,""))</f>
        <v>44482</v>
      </c>
      <c r="M27" s="12">
        <f>IF(DAY(_xlfn.SINGLE(OctSun1))=1,IF(AND(YEAR(_xlfn.SINGLE(OctSun1)+11)=_xlfn.SINGLE(CalendarYear),MONTH(_xlfn.SINGLE(OctSun1)+11)=10),_xlfn.SINGLE(OctSun1)+11,""),IF(AND(YEAR(_xlfn.SINGLE(OctSun1)+18)=_xlfn.SINGLE(CalendarYear),MONTH(_xlfn.SINGLE(OctSun1)+18)=10),_xlfn.SINGLE(OctSun1)+18,""))</f>
        <v>44483</v>
      </c>
      <c r="N27" s="15">
        <f>IF(DAY(_xlfn.SINGLE(OctSun1))=1,IF(AND(YEAR(_xlfn.SINGLE(OctSun1)+12)=_xlfn.SINGLE(CalendarYear),MONTH(_xlfn.SINGLE(OctSun1)+12)=10),_xlfn.SINGLE(OctSun1)+12,""),IF(AND(YEAR(_xlfn.SINGLE(OctSun1)+19)=_xlfn.SINGLE(CalendarYear),MONTH(_xlfn.SINGLE(OctSun1)+19)=10),_xlfn.SINGLE(OctSun1)+19,""))</f>
        <v>44484</v>
      </c>
      <c r="O27" s="15">
        <f>IF(DAY(_xlfn.SINGLE(OctSun1))=1,IF(AND(YEAR(_xlfn.SINGLE(OctSun1)+13)=_xlfn.SINGLE(CalendarYear),MONTH(_xlfn.SINGLE(OctSun1)+13)=10),_xlfn.SINGLE(OctSun1)+13,""),IF(AND(YEAR(_xlfn.SINGLE(OctSun1)+20)=_xlfn.SINGLE(CalendarYear),MONTH(_xlfn.SINGLE(OctSun1)+20)=10),_xlfn.SINGLE(OctSun1)+20,""))</f>
        <v>44485</v>
      </c>
      <c r="P27" s="13">
        <f>IF(DAY(_xlfn.SINGLE(OctSun1))=1,IF(AND(YEAR(_xlfn.SINGLE(OctSun1)+14)=_xlfn.SINGLE(CalendarYear),MONTH(_xlfn.SINGLE(OctSun1)+14)=10),_xlfn.SINGLE(OctSun1)+14,""),IF(AND(YEAR(_xlfn.SINGLE(OctSun1)+21)=_xlfn.SINGLE(CalendarYear),MONTH(_xlfn.SINGLE(OctSun1)+21)=10),_xlfn.SINGLE(OctSun1)+21,""))</f>
        <v>44486</v>
      </c>
      <c r="R27" s="13">
        <f>IF(DAY(_xlfn.SINGLE(NovSun1))=1,IF(AND(YEAR(_xlfn.SINGLE(NovSun1)+8)=_xlfn.SINGLE(CalendarYear),MONTH(_xlfn.SINGLE(NovSun1)+8)=11),_xlfn.SINGLE(NovSun1)+8,""),IF(AND(YEAR(_xlfn.SINGLE(NovSun1)+15)=_xlfn.SINGLE(CalendarYear),MONTH(_xlfn.SINGLE(NovSun1)+15)=11),_xlfn.SINGLE(NovSun1)+15,""))</f>
        <v>44515</v>
      </c>
      <c r="S27" s="13">
        <f>IF(DAY(_xlfn.SINGLE(NovSun1))=1,IF(AND(YEAR(_xlfn.SINGLE(NovSun1)+9)=_xlfn.SINGLE(CalendarYear),MONTH(_xlfn.SINGLE(NovSun1)+9)=11),_xlfn.SINGLE(NovSun1)+9,""),IF(AND(YEAR(_xlfn.SINGLE(NovSun1)+16)=_xlfn.SINGLE(CalendarYear),MONTH(_xlfn.SINGLE(NovSun1)+16)=11),_xlfn.SINGLE(NovSun1)+16,""))</f>
        <v>44516</v>
      </c>
      <c r="T27" s="12">
        <f>IF(DAY(_xlfn.SINGLE(NovSun1))=1,IF(AND(YEAR(_xlfn.SINGLE(NovSun1)+10)=_xlfn.SINGLE(CalendarYear),MONTH(_xlfn.SINGLE(NovSun1)+10)=11),_xlfn.SINGLE(NovSun1)+10,""),IF(AND(YEAR(_xlfn.SINGLE(NovSun1)+17)=_xlfn.SINGLE(CalendarYear),MONTH(_xlfn.SINGLE(NovSun1)+17)=11),_xlfn.SINGLE(NovSun1)+17,""))</f>
        <v>44517</v>
      </c>
      <c r="U27" s="12">
        <f>IF(DAY(_xlfn.SINGLE(NovSun1))=1,IF(AND(YEAR(_xlfn.SINGLE(NovSun1)+11)=_xlfn.SINGLE(CalendarYear),MONTH(_xlfn.SINGLE(NovSun1)+11)=11),_xlfn.SINGLE(NovSun1)+11,""),IF(AND(YEAR(_xlfn.SINGLE(NovSun1)+18)=_xlfn.SINGLE(CalendarYear),MONTH(_xlfn.SINGLE(NovSun1)+18)=11),_xlfn.SINGLE(NovSun1)+18,""))</f>
        <v>44518</v>
      </c>
      <c r="V27" s="15">
        <f>IF(DAY(_xlfn.SINGLE(NovSun1))=1,IF(AND(YEAR(_xlfn.SINGLE(NovSun1)+12)=_xlfn.SINGLE(CalendarYear),MONTH(_xlfn.SINGLE(NovSun1)+12)=11),_xlfn.SINGLE(NovSun1)+12,""),IF(AND(YEAR(_xlfn.SINGLE(NovSun1)+19)=_xlfn.SINGLE(CalendarYear),MONTH(_xlfn.SINGLE(NovSun1)+19)=11),_xlfn.SINGLE(NovSun1)+19,""))</f>
        <v>44519</v>
      </c>
      <c r="W27" s="15">
        <f>IF(DAY(_xlfn.SINGLE(NovSun1))=1,IF(AND(YEAR(_xlfn.SINGLE(NovSun1)+13)=_xlfn.SINGLE(CalendarYear),MONTH(_xlfn.SINGLE(NovSun1)+13)=11),_xlfn.SINGLE(NovSun1)+13,""),IF(AND(YEAR(_xlfn.SINGLE(NovSun1)+20)=_xlfn.SINGLE(CalendarYear),MONTH(_xlfn.SINGLE(NovSun1)+20)=11),_xlfn.SINGLE(NovSun1)+20,""))</f>
        <v>44520</v>
      </c>
      <c r="X27" s="13">
        <f>IF(DAY(_xlfn.SINGLE(NovSun1))=1,IF(AND(YEAR(_xlfn.SINGLE(NovSun1)+14)=_xlfn.SINGLE(CalendarYear),MONTH(_xlfn.SINGLE(NovSun1)+14)=11),_xlfn.SINGLE(NovSun1)+14,""),IF(AND(YEAR(_xlfn.SINGLE(NovSun1)+21)=_xlfn.SINGLE(CalendarYear),MONTH(_xlfn.SINGLE(NovSun1)+21)=11),_xlfn.SINGLE(NovSun1)+21,""))</f>
        <v>44521</v>
      </c>
      <c r="Z27" s="13">
        <f>IF(DAY(_xlfn.SINGLE(DecSun1))=1,IF(AND(YEAR(_xlfn.SINGLE(DecSun1)+8)=_xlfn.SINGLE(CalendarYear),MONTH(_xlfn.SINGLE(DecSun1)+8)=12),_xlfn.SINGLE(DecSun1)+8,""),IF(AND(YEAR(_xlfn.SINGLE(DecSun1)+15)=_xlfn.SINGLE(CalendarYear),MONTH(_xlfn.SINGLE(DecSun1)+15)=12),_xlfn.SINGLE(DecSun1)+15,""))</f>
        <v>44543</v>
      </c>
      <c r="AA27" s="13">
        <f>IF(DAY(_xlfn.SINGLE(DecSun1))=1,IF(AND(YEAR(_xlfn.SINGLE(DecSun1)+9)=_xlfn.SINGLE(CalendarYear),MONTH(_xlfn.SINGLE(DecSun1)+9)=12),_xlfn.SINGLE(DecSun1)+9,""),IF(AND(YEAR(_xlfn.SINGLE(DecSun1)+16)=_xlfn.SINGLE(CalendarYear),MONTH(_xlfn.SINGLE(DecSun1)+16)=12),_xlfn.SINGLE(DecSun1)+16,""))</f>
        <v>44544</v>
      </c>
      <c r="AB27" s="12">
        <f>IF(DAY(_xlfn.SINGLE(DecSun1))=1,IF(AND(YEAR(_xlfn.SINGLE(DecSun1)+10)=_xlfn.SINGLE(CalendarYear),MONTH(_xlfn.SINGLE(DecSun1)+10)=12),_xlfn.SINGLE(DecSun1)+10,""),IF(AND(YEAR(_xlfn.SINGLE(DecSun1)+17)=_xlfn.SINGLE(CalendarYear),MONTH(_xlfn.SINGLE(DecSun1)+17)=12),_xlfn.SINGLE(DecSun1)+17,""))</f>
        <v>44545</v>
      </c>
      <c r="AC27" s="12">
        <f>IF(DAY(_xlfn.SINGLE(DecSun1))=1,IF(AND(YEAR(_xlfn.SINGLE(DecSun1)+11)=_xlfn.SINGLE(CalendarYear),MONTH(_xlfn.SINGLE(DecSun1)+11)=12),_xlfn.SINGLE(DecSun1)+11,""),IF(AND(YEAR(_xlfn.SINGLE(DecSun1)+18)=_xlfn.SINGLE(CalendarYear),MONTH(_xlfn.SINGLE(DecSun1)+18)=12),_xlfn.SINGLE(DecSun1)+18,""))</f>
        <v>44546</v>
      </c>
      <c r="AD27" s="15">
        <f>IF(DAY(_xlfn.SINGLE(DecSun1))=1,IF(AND(YEAR(_xlfn.SINGLE(DecSun1)+12)=_xlfn.SINGLE(CalendarYear),MONTH(_xlfn.SINGLE(DecSun1)+12)=12),_xlfn.SINGLE(DecSun1)+12,""),IF(AND(YEAR(_xlfn.SINGLE(DecSun1)+19)=_xlfn.SINGLE(CalendarYear),MONTH(_xlfn.SINGLE(DecSun1)+19)=12),_xlfn.SINGLE(DecSun1)+19,""))</f>
        <v>44547</v>
      </c>
      <c r="AE27" s="15">
        <f>IF(DAY(_xlfn.SINGLE(DecSun1))=1,IF(AND(YEAR(_xlfn.SINGLE(DecSun1)+13)=_xlfn.SINGLE(CalendarYear),MONTH(_xlfn.SINGLE(DecSun1)+13)=12),_xlfn.SINGLE(DecSun1)+13,""),IF(AND(YEAR(_xlfn.SINGLE(DecSun1)+20)=_xlfn.SINGLE(CalendarYear),MONTH(_xlfn.SINGLE(DecSun1)+20)=12),_xlfn.SINGLE(DecSun1)+20,""))</f>
        <v>44548</v>
      </c>
      <c r="AF27" s="13">
        <f>IF(DAY(_xlfn.SINGLE(DecSun1))=1,IF(AND(YEAR(_xlfn.SINGLE(DecSun1)+14)=_xlfn.SINGLE(CalendarYear),MONTH(_xlfn.SINGLE(DecSun1)+14)=12),_xlfn.SINGLE(DecSun1)+14,""),IF(AND(YEAR(_xlfn.SINGLE(DecSun1)+21)=_xlfn.SINGLE(CalendarYear),MONTH(_xlfn.SINGLE(DecSun1)+21)=12),_xlfn.SINGLE(DecSun1)+21,""))</f>
        <v>44549</v>
      </c>
    </row>
    <row r="28" spans="2:32" s="8" customFormat="1" ht="26.1" customHeight="1" x14ac:dyDescent="0.3">
      <c r="B28" s="14">
        <f>IF(DAY(_xlfn.SINGLE(SepSun1))=1,IF(AND(YEAR(_xlfn.SINGLE(SepSun1)+15)=_xlfn.SINGLE(CalendarYear),MONTH(_xlfn.SINGLE(SepSun1)+15)=9),_xlfn.SINGLE(SepSun1)+15,""),IF(AND(YEAR(_xlfn.SINGLE(SepSun1)+22)=_xlfn.SINGLE(CalendarYear),MONTH(_xlfn.SINGLE(SepSun1)+22)=9),_xlfn.SINGLE(SepSun1)+22,""))</f>
        <v>44459</v>
      </c>
      <c r="C28" s="14">
        <f>IF(DAY(_xlfn.SINGLE(SepSun1))=1,IF(AND(YEAR(_xlfn.SINGLE(SepSun1)+16)=_xlfn.SINGLE(CalendarYear),MONTH(_xlfn.SINGLE(SepSun1)+16)=9),_xlfn.SINGLE(SepSun1)+16,""),IF(AND(YEAR(_xlfn.SINGLE(SepSun1)+23)=_xlfn.SINGLE(CalendarYear),MONTH(_xlfn.SINGLE(SepSun1)+23)=9),_xlfn.SINGLE(SepSun1)+23,""))</f>
        <v>44460</v>
      </c>
      <c r="D28" s="14">
        <f>IF(DAY(_xlfn.SINGLE(SepSun1))=1,IF(AND(YEAR(_xlfn.SINGLE(SepSun1)+17)=_xlfn.SINGLE(CalendarYear),MONTH(_xlfn.SINGLE(SepSun1)+17)=9),_xlfn.SINGLE(SepSun1)+17,""),IF(AND(YEAR(_xlfn.SINGLE(SepSun1)+24)=_xlfn.SINGLE(CalendarYear),MONTH(_xlfn.SINGLE(SepSun1)+24)=9),_xlfn.SINGLE(SepSun1)+24,""))</f>
        <v>44461</v>
      </c>
      <c r="E28" s="13">
        <f>IF(DAY(_xlfn.SINGLE(SepSun1))=1,IF(AND(YEAR(_xlfn.SINGLE(SepSun1)+18)=_xlfn.SINGLE(CalendarYear),MONTH(_xlfn.SINGLE(SepSun1)+18)=9),_xlfn.SINGLE(SepSun1)+18,""),IF(AND(YEAR(_xlfn.SINGLE(SepSun1)+25)=_xlfn.SINGLE(CalendarYear),MONTH(_xlfn.SINGLE(SepSun1)+25)=9),_xlfn.SINGLE(SepSun1)+25,""))</f>
        <v>44462</v>
      </c>
      <c r="F28" s="16">
        <f>IF(DAY(_xlfn.SINGLE(SepSun1))=1,IF(AND(YEAR(_xlfn.SINGLE(SepSun1)+19)=_xlfn.SINGLE(CalendarYear),MONTH(_xlfn.SINGLE(SepSun1)+19)=9),_xlfn.SINGLE(SepSun1)+19,""),IF(AND(YEAR(_xlfn.SINGLE(SepSun1)+26)=_xlfn.SINGLE(CalendarYear),MONTH(_xlfn.SINGLE(SepSun1)+26)=9),_xlfn.SINGLE(SepSun1)+26,""))</f>
        <v>44463</v>
      </c>
      <c r="G28" s="13">
        <f>IF(DAY(_xlfn.SINGLE(SepSun1))=1,IF(AND(YEAR(_xlfn.SINGLE(SepSun1)+20)=_xlfn.SINGLE(CalendarYear),MONTH(_xlfn.SINGLE(SepSun1)+20)=9),_xlfn.SINGLE(SepSun1)+20,""),IF(AND(YEAR(_xlfn.SINGLE(SepSun1)+27)=_xlfn.SINGLE(CalendarYear),MONTH(_xlfn.SINGLE(SepSun1)+27)=9),_xlfn.SINGLE(SepSun1)+27,""))</f>
        <v>44464</v>
      </c>
      <c r="H28" s="13">
        <f>IF(DAY(_xlfn.SINGLE(SepSun1))=1,IF(AND(YEAR(_xlfn.SINGLE(SepSun1)+21)=_xlfn.SINGLE(CalendarYear),MONTH(_xlfn.SINGLE(SepSun1)+21)=9),_xlfn.SINGLE(SepSun1)+21,""),IF(AND(YEAR(_xlfn.SINGLE(SepSun1)+28)=_xlfn.SINGLE(CalendarYear),MONTH(_xlfn.SINGLE(SepSun1)+28)=9),_xlfn.SINGLE(SepSun1)+28,""))</f>
        <v>44465</v>
      </c>
      <c r="J28" s="14">
        <f>IF(DAY(_xlfn.SINGLE(OctSun1))=1,IF(AND(YEAR(_xlfn.SINGLE(OctSun1)+15)=_xlfn.SINGLE(CalendarYear),MONTH(_xlfn.SINGLE(OctSun1)+15)=10),_xlfn.SINGLE(OctSun1)+15,""),IF(AND(YEAR(_xlfn.SINGLE(OctSun1)+22)=_xlfn.SINGLE(CalendarYear),MONTH(_xlfn.SINGLE(OctSun1)+22)=10),_xlfn.SINGLE(OctSun1)+22,""))</f>
        <v>44487</v>
      </c>
      <c r="K28" s="14">
        <f>IF(DAY(_xlfn.SINGLE(OctSun1))=1,IF(AND(YEAR(_xlfn.SINGLE(OctSun1)+16)=_xlfn.SINGLE(CalendarYear),MONTH(_xlfn.SINGLE(OctSun1)+16)=10),_xlfn.SINGLE(OctSun1)+16,""),IF(AND(YEAR(_xlfn.SINGLE(OctSun1)+23)=_xlfn.SINGLE(CalendarYear),MONTH(_xlfn.SINGLE(OctSun1)+23)=10),_xlfn.SINGLE(OctSun1)+23,""))</f>
        <v>44488</v>
      </c>
      <c r="L28" s="14">
        <f>IF(DAY(_xlfn.SINGLE(OctSun1))=1,IF(AND(YEAR(_xlfn.SINGLE(OctSun1)+17)=_xlfn.SINGLE(CalendarYear),MONTH(_xlfn.SINGLE(OctSun1)+17)=10),_xlfn.SINGLE(OctSun1)+17,""),IF(AND(YEAR(_xlfn.SINGLE(OctSun1)+24)=_xlfn.SINGLE(CalendarYear),MONTH(_xlfn.SINGLE(OctSun1)+24)=10),_xlfn.SINGLE(OctSun1)+24,""))</f>
        <v>44489</v>
      </c>
      <c r="M28" s="13">
        <f>IF(DAY(_xlfn.SINGLE(OctSun1))=1,IF(AND(YEAR(_xlfn.SINGLE(OctSun1)+18)=_xlfn.SINGLE(CalendarYear),MONTH(_xlfn.SINGLE(OctSun1)+18)=10),_xlfn.SINGLE(OctSun1)+18,""),IF(AND(YEAR(_xlfn.SINGLE(OctSun1)+25)=_xlfn.SINGLE(CalendarYear),MONTH(_xlfn.SINGLE(OctSun1)+25)=10),_xlfn.SINGLE(OctSun1)+25,""))</f>
        <v>44490</v>
      </c>
      <c r="N28" s="16">
        <f>IF(DAY(_xlfn.SINGLE(OctSun1))=1,IF(AND(YEAR(_xlfn.SINGLE(OctSun1)+19)=_xlfn.SINGLE(CalendarYear),MONTH(_xlfn.SINGLE(OctSun1)+19)=10),_xlfn.SINGLE(OctSun1)+19,""),IF(AND(YEAR(_xlfn.SINGLE(OctSun1)+26)=_xlfn.SINGLE(CalendarYear),MONTH(_xlfn.SINGLE(OctSun1)+26)=10),_xlfn.SINGLE(OctSun1)+26,""))</f>
        <v>44491</v>
      </c>
      <c r="O28" s="13">
        <f>IF(DAY(_xlfn.SINGLE(OctSun1))=1,IF(AND(YEAR(_xlfn.SINGLE(OctSun1)+20)=_xlfn.SINGLE(CalendarYear),MONTH(_xlfn.SINGLE(OctSun1)+20)=10),_xlfn.SINGLE(OctSun1)+20,""),IF(AND(YEAR(_xlfn.SINGLE(OctSun1)+27)=_xlfn.SINGLE(CalendarYear),MONTH(_xlfn.SINGLE(OctSun1)+27)=10),_xlfn.SINGLE(OctSun1)+27,""))</f>
        <v>44492</v>
      </c>
      <c r="P28" s="13">
        <f>IF(DAY(_xlfn.SINGLE(OctSun1))=1,IF(AND(YEAR(_xlfn.SINGLE(OctSun1)+21)=_xlfn.SINGLE(CalendarYear),MONTH(_xlfn.SINGLE(OctSun1)+21)=10),_xlfn.SINGLE(OctSun1)+21,""),IF(AND(YEAR(_xlfn.SINGLE(OctSun1)+28)=_xlfn.SINGLE(CalendarYear),MONTH(_xlfn.SINGLE(OctSun1)+28)=10),_xlfn.SINGLE(OctSun1)+28,""))</f>
        <v>44493</v>
      </c>
      <c r="R28" s="14">
        <f>IF(DAY(_xlfn.SINGLE(NovSun1))=1,IF(AND(YEAR(_xlfn.SINGLE(NovSun1)+15)=_xlfn.SINGLE(CalendarYear),MONTH(_xlfn.SINGLE(NovSun1)+15)=11),_xlfn.SINGLE(NovSun1)+15,""),IF(AND(YEAR(_xlfn.SINGLE(NovSun1)+22)=_xlfn.SINGLE(CalendarYear),MONTH(_xlfn.SINGLE(NovSun1)+22)=11),_xlfn.SINGLE(NovSun1)+22,""))</f>
        <v>44522</v>
      </c>
      <c r="S28" s="14">
        <f>IF(DAY(_xlfn.SINGLE(NovSun1))=1,IF(AND(YEAR(_xlfn.SINGLE(NovSun1)+16)=_xlfn.SINGLE(CalendarYear),MONTH(_xlfn.SINGLE(NovSun1)+16)=11),_xlfn.SINGLE(NovSun1)+16,""),IF(AND(YEAR(_xlfn.SINGLE(NovSun1)+23)=_xlfn.SINGLE(CalendarYear),MONTH(_xlfn.SINGLE(NovSun1)+23)=11),_xlfn.SINGLE(NovSun1)+23,""))</f>
        <v>44523</v>
      </c>
      <c r="T28" s="14">
        <f>IF(DAY(_xlfn.SINGLE(NovSun1))=1,IF(AND(YEAR(_xlfn.SINGLE(NovSun1)+17)=_xlfn.SINGLE(CalendarYear),MONTH(_xlfn.SINGLE(NovSun1)+17)=11),_xlfn.SINGLE(NovSun1)+17,""),IF(AND(YEAR(_xlfn.SINGLE(NovSun1)+24)=_xlfn.SINGLE(CalendarYear),MONTH(_xlfn.SINGLE(NovSun1)+24)=11),_xlfn.SINGLE(NovSun1)+24,""))</f>
        <v>44524</v>
      </c>
      <c r="U28" s="13">
        <f>IF(DAY(_xlfn.SINGLE(NovSun1))=1,IF(AND(YEAR(_xlfn.SINGLE(NovSun1)+18)=_xlfn.SINGLE(CalendarYear),MONTH(_xlfn.SINGLE(NovSun1)+18)=11),_xlfn.SINGLE(NovSun1)+18,""),IF(AND(YEAR(_xlfn.SINGLE(NovSun1)+25)=_xlfn.SINGLE(CalendarYear),MONTH(_xlfn.SINGLE(NovSun1)+25)=11),_xlfn.SINGLE(NovSun1)+25,""))</f>
        <v>44525</v>
      </c>
      <c r="V28" s="16">
        <f>IF(DAY(_xlfn.SINGLE(NovSun1))=1,IF(AND(YEAR(_xlfn.SINGLE(NovSun1)+19)=_xlfn.SINGLE(CalendarYear),MONTH(_xlfn.SINGLE(NovSun1)+19)=11),_xlfn.SINGLE(NovSun1)+19,""),IF(AND(YEAR(_xlfn.SINGLE(NovSun1)+26)=_xlfn.SINGLE(CalendarYear),MONTH(_xlfn.SINGLE(NovSun1)+26)=11),_xlfn.SINGLE(NovSun1)+26,""))</f>
        <v>44526</v>
      </c>
      <c r="W28" s="13">
        <f>IF(DAY(_xlfn.SINGLE(NovSun1))=1,IF(AND(YEAR(_xlfn.SINGLE(NovSun1)+20)=_xlfn.SINGLE(CalendarYear),MONTH(_xlfn.SINGLE(NovSun1)+20)=11),_xlfn.SINGLE(NovSun1)+20,""),IF(AND(YEAR(_xlfn.SINGLE(NovSun1)+27)=_xlfn.SINGLE(CalendarYear),MONTH(_xlfn.SINGLE(NovSun1)+27)=11),_xlfn.SINGLE(NovSun1)+27,""))</f>
        <v>44527</v>
      </c>
      <c r="X28" s="13">
        <f>IF(DAY(_xlfn.SINGLE(NovSun1))=1,IF(AND(YEAR(_xlfn.SINGLE(NovSun1)+21)=_xlfn.SINGLE(CalendarYear),MONTH(_xlfn.SINGLE(NovSun1)+21)=11),_xlfn.SINGLE(NovSun1)+21,""),IF(AND(YEAR(_xlfn.SINGLE(NovSun1)+28)=_xlfn.SINGLE(CalendarYear),MONTH(_xlfn.SINGLE(NovSun1)+28)=11),_xlfn.SINGLE(NovSun1)+28,""))</f>
        <v>44528</v>
      </c>
      <c r="Z28" s="14">
        <f>IF(DAY(_xlfn.SINGLE(DecSun1))=1,IF(AND(YEAR(_xlfn.SINGLE(DecSun1)+15)=_xlfn.SINGLE(CalendarYear),MONTH(_xlfn.SINGLE(DecSun1)+15)=12),_xlfn.SINGLE(DecSun1)+15,""),IF(AND(YEAR(_xlfn.SINGLE(DecSun1)+22)=_xlfn.SINGLE(CalendarYear),MONTH(_xlfn.SINGLE(DecSun1)+22)=12),_xlfn.SINGLE(DecSun1)+22,""))</f>
        <v>44550</v>
      </c>
      <c r="AA28" s="14">
        <f>IF(DAY(_xlfn.SINGLE(DecSun1))=1,IF(AND(YEAR(_xlfn.SINGLE(DecSun1)+16)=_xlfn.SINGLE(CalendarYear),MONTH(_xlfn.SINGLE(DecSun1)+16)=12),_xlfn.SINGLE(DecSun1)+16,""),IF(AND(YEAR(_xlfn.SINGLE(DecSun1)+23)=_xlfn.SINGLE(CalendarYear),MONTH(_xlfn.SINGLE(DecSun1)+23)=12),_xlfn.SINGLE(DecSun1)+23,""))</f>
        <v>44551</v>
      </c>
      <c r="AB28" s="14">
        <f>IF(DAY(_xlfn.SINGLE(DecSun1))=1,IF(AND(YEAR(_xlfn.SINGLE(DecSun1)+17)=_xlfn.SINGLE(CalendarYear),MONTH(_xlfn.SINGLE(DecSun1)+17)=12),_xlfn.SINGLE(DecSun1)+17,""),IF(AND(YEAR(_xlfn.SINGLE(DecSun1)+24)=_xlfn.SINGLE(CalendarYear),MONTH(_xlfn.SINGLE(DecSun1)+24)=12),_xlfn.SINGLE(DecSun1)+24,""))</f>
        <v>44552</v>
      </c>
      <c r="AC28" s="13">
        <f>IF(DAY(_xlfn.SINGLE(DecSun1))=1,IF(AND(YEAR(_xlfn.SINGLE(DecSun1)+18)=_xlfn.SINGLE(CalendarYear),MONTH(_xlfn.SINGLE(DecSun1)+18)=12),_xlfn.SINGLE(DecSun1)+18,""),IF(AND(YEAR(_xlfn.SINGLE(DecSun1)+25)=_xlfn.SINGLE(CalendarYear),MONTH(_xlfn.SINGLE(DecSun1)+25)=12),_xlfn.SINGLE(DecSun1)+25,""))</f>
        <v>44553</v>
      </c>
      <c r="AD28" s="16">
        <f>IF(DAY(_xlfn.SINGLE(DecSun1))=1,IF(AND(YEAR(_xlfn.SINGLE(DecSun1)+19)=_xlfn.SINGLE(CalendarYear),MONTH(_xlfn.SINGLE(DecSun1)+19)=12),_xlfn.SINGLE(DecSun1)+19,""),IF(AND(YEAR(_xlfn.SINGLE(DecSun1)+26)=_xlfn.SINGLE(CalendarYear),MONTH(_xlfn.SINGLE(DecSun1)+26)=12),_xlfn.SINGLE(DecSun1)+26,""))</f>
        <v>44554</v>
      </c>
      <c r="AE28" s="13">
        <f>IF(DAY(_xlfn.SINGLE(DecSun1))=1,IF(AND(YEAR(_xlfn.SINGLE(DecSun1)+20)=_xlfn.SINGLE(CalendarYear),MONTH(_xlfn.SINGLE(DecSun1)+20)=12),_xlfn.SINGLE(DecSun1)+20,""),IF(AND(YEAR(_xlfn.SINGLE(DecSun1)+27)=_xlfn.SINGLE(CalendarYear),MONTH(_xlfn.SINGLE(DecSun1)+27)=12),_xlfn.SINGLE(DecSun1)+27,""))</f>
        <v>44555</v>
      </c>
      <c r="AF28" s="13">
        <f>IF(DAY(_xlfn.SINGLE(DecSun1))=1,IF(AND(YEAR(_xlfn.SINGLE(DecSun1)+21)=_xlfn.SINGLE(CalendarYear),MONTH(_xlfn.SINGLE(DecSun1)+21)=12),_xlfn.SINGLE(DecSun1)+21,""),IF(AND(YEAR(_xlfn.SINGLE(DecSun1)+28)=_xlfn.SINGLE(CalendarYear),MONTH(_xlfn.SINGLE(DecSun1)+28)=12),_xlfn.SINGLE(DecSun1)+28,""))</f>
        <v>44556</v>
      </c>
    </row>
    <row r="29" spans="2:32" s="8" customFormat="1" ht="26.1" customHeight="1" x14ac:dyDescent="0.3">
      <c r="B29" s="12">
        <f>IF(DAY(_xlfn.SINGLE(SepSun1))=1,IF(AND(YEAR(_xlfn.SINGLE(SepSun1)+22)=_xlfn.SINGLE(CalendarYear),MONTH(_xlfn.SINGLE(SepSun1)+22)=9),_xlfn.SINGLE(SepSun1)+22,""),IF(AND(YEAR(_xlfn.SINGLE(SepSun1)+29)=_xlfn.SINGLE(CalendarYear),MONTH(_xlfn.SINGLE(SepSun1)+29)=9),_xlfn.SINGLE(SepSun1)+29,""))</f>
        <v>44466</v>
      </c>
      <c r="C29" s="12">
        <f>IF(DAY(_xlfn.SINGLE(SepSun1))=1,IF(AND(YEAR(_xlfn.SINGLE(SepSun1)+23)=_xlfn.SINGLE(CalendarYear),MONTH(_xlfn.SINGLE(SepSun1)+23)=9),_xlfn.SINGLE(SepSun1)+23,""),IF(AND(YEAR(_xlfn.SINGLE(SepSun1)+30)=_xlfn.SINGLE(CalendarYear),MONTH(_xlfn.SINGLE(SepSun1)+30)=9),_xlfn.SINGLE(SepSun1)+30,""))</f>
        <v>44467</v>
      </c>
      <c r="D29" s="17">
        <f>IF(DAY(_xlfn.SINGLE(SepSun1))=1,IF(AND(YEAR(_xlfn.SINGLE(SepSun1)+24)=_xlfn.SINGLE(CalendarYear),MONTH(_xlfn.SINGLE(SepSun1)+24)=9),_xlfn.SINGLE(SepSun1)+24,""),IF(AND(YEAR(_xlfn.SINGLE(SepSun1)+31)=_xlfn.SINGLE(CalendarYear),MONTH(_xlfn.SINGLE(SepSun1)+31)=9),_xlfn.SINGLE(SepSun1)+31,""))</f>
        <v>44468</v>
      </c>
      <c r="E29" s="17">
        <f>IF(DAY(_xlfn.SINGLE(SepSun1))=1,IF(AND(YEAR(_xlfn.SINGLE(SepSun1)+25)=_xlfn.SINGLE(CalendarYear),MONTH(_xlfn.SINGLE(SepSun1)+25)=9),_xlfn.SINGLE(SepSun1)+25,""),IF(AND(YEAR(_xlfn.SINGLE(SepSun1)+32)=_xlfn.SINGLE(CalendarYear),MONTH(_xlfn.SINGLE(SepSun1)+32)=9),_xlfn.SINGLE(SepSun1)+32,""))</f>
        <v>44469</v>
      </c>
      <c r="F29" s="17" t="str">
        <f>IF(DAY(_xlfn.SINGLE(SepSun1))=1,IF(AND(YEAR(_xlfn.SINGLE(SepSun1)+26)=_xlfn.SINGLE(CalendarYear),MONTH(_xlfn.SINGLE(SepSun1)+26)=9),_xlfn.SINGLE(SepSun1)+26,""),IF(AND(YEAR(_xlfn.SINGLE(SepSun1)+33)=_xlfn.SINGLE(CalendarYear),MONTH(_xlfn.SINGLE(SepSun1)+33)=9),_xlfn.SINGLE(SepSun1)+33,""))</f>
        <v/>
      </c>
      <c r="G29" s="18" t="str">
        <f>IF(DAY(_xlfn.SINGLE(SepSun1))=1,IF(AND(YEAR(_xlfn.SINGLE(SepSun1)+27)=_xlfn.SINGLE(CalendarYear),MONTH(_xlfn.SINGLE(SepSun1)+27)=9),_xlfn.SINGLE(SepSun1)+27,""),IF(AND(YEAR(_xlfn.SINGLE(SepSun1)+34)=_xlfn.SINGLE(CalendarYear),MONTH(_xlfn.SINGLE(SepSun1)+34)=9),_xlfn.SINGLE(SepSun1)+34,""))</f>
        <v/>
      </c>
      <c r="H29" s="18" t="str">
        <f>IF(DAY(_xlfn.SINGLE(SepSun1))=1,IF(AND(YEAR(_xlfn.SINGLE(SepSun1)+28)=_xlfn.SINGLE(CalendarYear),MONTH(_xlfn.SINGLE(SepSun1)+28)=9),_xlfn.SINGLE(SepSun1)+28,""),IF(AND(YEAR(_xlfn.SINGLE(SepSun1)+35)=_xlfn.SINGLE(CalendarYear),MONTH(_xlfn.SINGLE(SepSun1)+35)=9),_xlfn.SINGLE(SepSun1)+35,""))</f>
        <v/>
      </c>
      <c r="J29" s="12">
        <f>IF(DAY(_xlfn.SINGLE(OctSun1))=1,IF(AND(YEAR(_xlfn.SINGLE(OctSun1)+22)=_xlfn.SINGLE(CalendarYear),MONTH(_xlfn.SINGLE(OctSun1)+22)=10),_xlfn.SINGLE(OctSun1)+22,""),IF(AND(YEAR(_xlfn.SINGLE(OctSun1)+29)=_xlfn.SINGLE(CalendarYear),MONTH(_xlfn.SINGLE(OctSun1)+29)=10),_xlfn.SINGLE(OctSun1)+29,""))</f>
        <v>44494</v>
      </c>
      <c r="K29" s="12">
        <f>IF(DAY(_xlfn.SINGLE(OctSun1))=1,IF(AND(YEAR(_xlfn.SINGLE(OctSun1)+23)=_xlfn.SINGLE(CalendarYear),MONTH(_xlfn.SINGLE(OctSun1)+23)=10),_xlfn.SINGLE(OctSun1)+23,""),IF(AND(YEAR(_xlfn.SINGLE(OctSun1)+30)=_xlfn.SINGLE(CalendarYear),MONTH(_xlfn.SINGLE(OctSun1)+30)=10),_xlfn.SINGLE(OctSun1)+30,""))</f>
        <v>44495</v>
      </c>
      <c r="L29" s="17">
        <f>IF(DAY(_xlfn.SINGLE(OctSun1))=1,IF(AND(YEAR(_xlfn.SINGLE(OctSun1)+24)=_xlfn.SINGLE(CalendarYear),MONTH(_xlfn.SINGLE(OctSun1)+24)=10),_xlfn.SINGLE(OctSun1)+24,""),IF(AND(YEAR(_xlfn.SINGLE(OctSun1)+31)=_xlfn.SINGLE(CalendarYear),MONTH(_xlfn.SINGLE(OctSun1)+31)=10),_xlfn.SINGLE(OctSun1)+31,""))</f>
        <v>44496</v>
      </c>
      <c r="M29" s="17">
        <f>IF(DAY(_xlfn.SINGLE(OctSun1))=1,IF(AND(YEAR(_xlfn.SINGLE(OctSun1)+25)=_xlfn.SINGLE(CalendarYear),MONTH(_xlfn.SINGLE(OctSun1)+25)=10),_xlfn.SINGLE(OctSun1)+25,""),IF(AND(YEAR(_xlfn.SINGLE(OctSun1)+32)=_xlfn.SINGLE(CalendarYear),MONTH(_xlfn.SINGLE(OctSun1)+32)=10),_xlfn.SINGLE(OctSun1)+32,""))</f>
        <v>44497</v>
      </c>
      <c r="N29" s="17">
        <f>IF(DAY(_xlfn.SINGLE(OctSun1))=1,IF(AND(YEAR(_xlfn.SINGLE(OctSun1)+26)=_xlfn.SINGLE(CalendarYear),MONTH(_xlfn.SINGLE(OctSun1)+26)=10),_xlfn.SINGLE(OctSun1)+26,""),IF(AND(YEAR(_xlfn.SINGLE(OctSun1)+33)=_xlfn.SINGLE(CalendarYear),MONTH(_xlfn.SINGLE(OctSun1)+33)=10),_xlfn.SINGLE(OctSun1)+33,""))</f>
        <v>44498</v>
      </c>
      <c r="O29" s="18">
        <f>IF(DAY(_xlfn.SINGLE(OctSun1))=1,IF(AND(YEAR(_xlfn.SINGLE(OctSun1)+27)=_xlfn.SINGLE(CalendarYear),MONTH(_xlfn.SINGLE(OctSun1)+27)=10),_xlfn.SINGLE(OctSun1)+27,""),IF(AND(YEAR(_xlfn.SINGLE(OctSun1)+34)=_xlfn.SINGLE(CalendarYear),MONTH(_xlfn.SINGLE(OctSun1)+34)=10),_xlfn.SINGLE(OctSun1)+34,""))</f>
        <v>44499</v>
      </c>
      <c r="P29" s="18">
        <f>IF(DAY(_xlfn.SINGLE(OctSun1))=1,IF(AND(YEAR(_xlfn.SINGLE(OctSun1)+28)=_xlfn.SINGLE(CalendarYear),MONTH(_xlfn.SINGLE(OctSun1)+28)=10),_xlfn.SINGLE(OctSun1)+28,""),IF(AND(YEAR(_xlfn.SINGLE(OctSun1)+35)=_xlfn.SINGLE(CalendarYear),MONTH(_xlfn.SINGLE(OctSun1)+35)=10),_xlfn.SINGLE(OctSun1)+35,""))</f>
        <v>44500</v>
      </c>
      <c r="R29" s="12">
        <f>IF(DAY(_xlfn.SINGLE(NovSun1))=1,IF(AND(YEAR(_xlfn.SINGLE(NovSun1)+22)=_xlfn.SINGLE(CalendarYear),MONTH(_xlfn.SINGLE(NovSun1)+22)=11),_xlfn.SINGLE(NovSun1)+22,""),IF(AND(YEAR(_xlfn.SINGLE(NovSun1)+29)=_xlfn.SINGLE(CalendarYear),MONTH(_xlfn.SINGLE(NovSun1)+29)=11),_xlfn.SINGLE(NovSun1)+29,""))</f>
        <v>44529</v>
      </c>
      <c r="S29" s="12">
        <f>IF(DAY(_xlfn.SINGLE(NovSun1))=1,IF(AND(YEAR(_xlfn.SINGLE(NovSun1)+23)=_xlfn.SINGLE(CalendarYear),MONTH(_xlfn.SINGLE(NovSun1)+23)=11),_xlfn.SINGLE(NovSun1)+23,""),IF(AND(YEAR(_xlfn.SINGLE(NovSun1)+30)=_xlfn.SINGLE(CalendarYear),MONTH(_xlfn.SINGLE(NovSun1)+30)=11),_xlfn.SINGLE(NovSun1)+30,""))</f>
        <v>44530</v>
      </c>
      <c r="T29" s="17" t="str">
        <f>IF(DAY(_xlfn.SINGLE(NovSun1))=1,IF(AND(YEAR(_xlfn.SINGLE(NovSun1)+24)=_xlfn.SINGLE(CalendarYear),MONTH(_xlfn.SINGLE(NovSun1)+24)=11),_xlfn.SINGLE(NovSun1)+24,""),IF(AND(YEAR(_xlfn.SINGLE(NovSun1)+31)=_xlfn.SINGLE(CalendarYear),MONTH(_xlfn.SINGLE(NovSun1)+31)=11),_xlfn.SINGLE(NovSun1)+31,""))</f>
        <v/>
      </c>
      <c r="U29" s="17" t="str">
        <f>IF(DAY(_xlfn.SINGLE(NovSun1))=1,IF(AND(YEAR(_xlfn.SINGLE(NovSun1)+25)=_xlfn.SINGLE(CalendarYear),MONTH(_xlfn.SINGLE(NovSun1)+25)=11),_xlfn.SINGLE(NovSun1)+25,""),IF(AND(YEAR(_xlfn.SINGLE(NovSun1)+32)=_xlfn.SINGLE(CalendarYear),MONTH(_xlfn.SINGLE(NovSun1)+32)=11),_xlfn.SINGLE(NovSun1)+32,""))</f>
        <v/>
      </c>
      <c r="V29" s="17" t="str">
        <f>IF(DAY(_xlfn.SINGLE(NovSun1))=1,IF(AND(YEAR(_xlfn.SINGLE(NovSun1)+26)=_xlfn.SINGLE(CalendarYear),MONTH(_xlfn.SINGLE(NovSun1)+26)=11),_xlfn.SINGLE(NovSun1)+26,""),IF(AND(YEAR(_xlfn.SINGLE(NovSun1)+33)=_xlfn.SINGLE(CalendarYear),MONTH(_xlfn.SINGLE(NovSun1)+33)=11),_xlfn.SINGLE(NovSun1)+33,""))</f>
        <v/>
      </c>
      <c r="W29" s="18" t="str">
        <f>IF(DAY(_xlfn.SINGLE(NovSun1))=1,IF(AND(YEAR(_xlfn.SINGLE(NovSun1)+27)=_xlfn.SINGLE(CalendarYear),MONTH(_xlfn.SINGLE(NovSun1)+27)=11),_xlfn.SINGLE(NovSun1)+27,""),IF(AND(YEAR(_xlfn.SINGLE(NovSun1)+34)=_xlfn.SINGLE(CalendarYear),MONTH(_xlfn.SINGLE(NovSun1)+34)=11),_xlfn.SINGLE(NovSun1)+34,""))</f>
        <v/>
      </c>
      <c r="X29" s="18" t="str">
        <f>IF(DAY(_xlfn.SINGLE(NovSun1))=1,IF(AND(YEAR(_xlfn.SINGLE(NovSun1)+28)=_xlfn.SINGLE(CalendarYear),MONTH(_xlfn.SINGLE(NovSun1)+28)=11),_xlfn.SINGLE(NovSun1)+28,""),IF(AND(YEAR(_xlfn.SINGLE(NovSun1)+35)=_xlfn.SINGLE(CalendarYear),MONTH(_xlfn.SINGLE(NovSun1)+35)=11),_xlfn.SINGLE(NovSun1)+35,""))</f>
        <v/>
      </c>
      <c r="Z29" s="12">
        <f>IF(DAY(_xlfn.SINGLE(DecSun1))=1,IF(AND(YEAR(_xlfn.SINGLE(DecSun1)+22)=_xlfn.SINGLE(CalendarYear),MONTH(_xlfn.SINGLE(DecSun1)+22)=12),_xlfn.SINGLE(DecSun1)+22,""),IF(AND(YEAR(_xlfn.SINGLE(DecSun1)+29)=_xlfn.SINGLE(CalendarYear),MONTH(_xlfn.SINGLE(DecSun1)+29)=12),_xlfn.SINGLE(DecSun1)+29,""))</f>
        <v>44557</v>
      </c>
      <c r="AA29" s="12">
        <f>IF(DAY(_xlfn.SINGLE(DecSun1))=1,IF(AND(YEAR(_xlfn.SINGLE(DecSun1)+23)=_xlfn.SINGLE(CalendarYear),MONTH(_xlfn.SINGLE(DecSun1)+23)=12),_xlfn.SINGLE(DecSun1)+23,""),IF(AND(YEAR(_xlfn.SINGLE(DecSun1)+30)=_xlfn.SINGLE(CalendarYear),MONTH(_xlfn.SINGLE(DecSun1)+30)=12),_xlfn.SINGLE(DecSun1)+30,""))</f>
        <v>44558</v>
      </c>
      <c r="AB29" s="17">
        <f>IF(DAY(_xlfn.SINGLE(DecSun1))=1,IF(AND(YEAR(_xlfn.SINGLE(DecSun1)+24)=_xlfn.SINGLE(CalendarYear),MONTH(_xlfn.SINGLE(DecSun1)+24)=12),_xlfn.SINGLE(DecSun1)+24,""),IF(AND(YEAR(_xlfn.SINGLE(DecSun1)+31)=_xlfn.SINGLE(CalendarYear),MONTH(_xlfn.SINGLE(DecSun1)+31)=12),_xlfn.SINGLE(DecSun1)+31,""))</f>
        <v>44559</v>
      </c>
      <c r="AC29" s="17">
        <f>IF(DAY(_xlfn.SINGLE(DecSun1))=1,IF(AND(YEAR(_xlfn.SINGLE(DecSun1)+25)=_xlfn.SINGLE(CalendarYear),MONTH(_xlfn.SINGLE(DecSun1)+25)=12),_xlfn.SINGLE(DecSun1)+25,""),IF(AND(YEAR(_xlfn.SINGLE(DecSun1)+32)=_xlfn.SINGLE(CalendarYear),MONTH(_xlfn.SINGLE(DecSun1)+32)=12),_xlfn.SINGLE(DecSun1)+32,""))</f>
        <v>44560</v>
      </c>
      <c r="AD29" s="17">
        <f>IF(DAY(_xlfn.SINGLE(DecSun1))=1,IF(AND(YEAR(_xlfn.SINGLE(DecSun1)+26)=_xlfn.SINGLE(CalendarYear),MONTH(_xlfn.SINGLE(DecSun1)+26)=12),_xlfn.SINGLE(DecSun1)+26,""),IF(AND(YEAR(_xlfn.SINGLE(DecSun1)+33)=_xlfn.SINGLE(CalendarYear),MONTH(_xlfn.SINGLE(DecSun1)+33)=12),_xlfn.SINGLE(DecSun1)+33,""))</f>
        <v>44561</v>
      </c>
      <c r="AE29" s="18" t="str">
        <f>IF(DAY(_xlfn.SINGLE(DecSun1))=1,IF(AND(YEAR(_xlfn.SINGLE(DecSun1)+27)=_xlfn.SINGLE(CalendarYear),MONTH(_xlfn.SINGLE(DecSun1)+27)=12),_xlfn.SINGLE(DecSun1)+27,""),IF(AND(YEAR(_xlfn.SINGLE(DecSun1)+34)=_xlfn.SINGLE(CalendarYear),MONTH(_xlfn.SINGLE(DecSun1)+34)=12),_xlfn.SINGLE(DecSun1)+34,""))</f>
        <v/>
      </c>
      <c r="AF29" s="18" t="str">
        <f>IF(DAY(_xlfn.SINGLE(DecSun1))=1,IF(AND(YEAR(_xlfn.SINGLE(DecSun1)+28)=_xlfn.SINGLE(CalendarYear),MONTH(_xlfn.SINGLE(DecSun1)+28)=12),_xlfn.SINGLE(DecSun1)+28,""),IF(AND(YEAR(_xlfn.SINGLE(DecSun1)+35)=_xlfn.SINGLE(CalendarYear),MONTH(_xlfn.SINGLE(DecSun1)+35)=12),_xlfn.SINGLE(DecSun1)+35,""))</f>
        <v/>
      </c>
    </row>
    <row r="30" spans="2:32" s="8" customFormat="1" ht="26.1" customHeight="1" x14ac:dyDescent="0.3">
      <c r="B30" s="12" t="str">
        <f>IF(DAY(_xlfn.SINGLE(SepSun1))=1,IF(AND(YEAR(_xlfn.SINGLE(SepSun1)+29)=_xlfn.SINGLE(CalendarYear),MONTH(_xlfn.SINGLE(SepSun1)+29)=9),_xlfn.SINGLE(SepSun1)+29,""),IF(AND(YEAR(_xlfn.SINGLE(SepSun1)+36)=_xlfn.SINGLE(CalendarYear),MONTH(_xlfn.SINGLE(SepSun1)+36)=9),_xlfn.SINGLE(SepSun1)+36,""))</f>
        <v/>
      </c>
      <c r="C30" s="12" t="str">
        <f>IF(DAY(_xlfn.SINGLE(SepSun1))=1,IF(AND(YEAR(_xlfn.SINGLE(SepSun1)+30)=_xlfn.SINGLE(CalendarYear),MONTH(_xlfn.SINGLE(SepSun1)+30)=9),_xlfn.SINGLE(SepSun1)+30,""),IF(AND(YEAR(_xlfn.SINGLE(SepSun1)+37)=_xlfn.SINGLE(CalendarYear),MONTH(_xlfn.SINGLE(SepSun1)+37)=9),_xlfn.SINGLE(SepSun1)+37,""))</f>
        <v/>
      </c>
      <c r="D30" s="17" t="str">
        <f>IF(DAY(_xlfn.SINGLE(SepSun1))=1,IF(AND(YEAR(_xlfn.SINGLE(SepSun1)+31)=_xlfn.SINGLE(CalendarYear),MONTH(_xlfn.SINGLE(SepSun1)+31)=9),_xlfn.SINGLE(SepSun1)+31,""),IF(AND(YEAR(_xlfn.SINGLE(SepSun1)+38)=_xlfn.SINGLE(CalendarYear),MONTH(_xlfn.SINGLE(SepSun1)+38)=9),_xlfn.SINGLE(SepSun1)+38,""))</f>
        <v/>
      </c>
      <c r="E30" s="17" t="str">
        <f>IF(DAY(_xlfn.SINGLE(SepSun1))=1,IF(AND(YEAR(_xlfn.SINGLE(SepSun1)+32)=_xlfn.SINGLE(CalendarYear),MONTH(_xlfn.SINGLE(SepSun1)+32)=9),_xlfn.SINGLE(SepSun1)+32,""),IF(AND(YEAR(_xlfn.SINGLE(SepSun1)+39)=_xlfn.SINGLE(CalendarYear),MONTH(_xlfn.SINGLE(SepSun1)+39)=9),_xlfn.SINGLE(SepSun1)+39,""))</f>
        <v/>
      </c>
      <c r="F30" s="17" t="str">
        <f>IF(DAY(_xlfn.SINGLE(SepSun1))=1,IF(AND(YEAR(_xlfn.SINGLE(SepSun1)+33)=_xlfn.SINGLE(CalendarYear),MONTH(_xlfn.SINGLE(SepSun1)+33)=9),_xlfn.SINGLE(SepSun1)+33,""),IF(AND(YEAR(_xlfn.SINGLE(SepSun1)+40)=_xlfn.SINGLE(CalendarYear),MONTH(_xlfn.SINGLE(SepSun1)+40)=9),_xlfn.SINGLE(SepSun1)+40,""))</f>
        <v/>
      </c>
      <c r="G30" s="18" t="str">
        <f>IF(DAY(_xlfn.SINGLE(SepSun1))=1,IF(AND(YEAR(_xlfn.SINGLE(SepSun1)+34)=_xlfn.SINGLE(CalendarYear),MONTH(_xlfn.SINGLE(SepSun1)+34)=9),_xlfn.SINGLE(SepSun1)+34,""),IF(AND(YEAR(_xlfn.SINGLE(SepSun1)+41)=_xlfn.SINGLE(CalendarYear),MONTH(_xlfn.SINGLE(SepSun1)+41)=9),_xlfn.SINGLE(SepSun1)+41,""))</f>
        <v/>
      </c>
      <c r="H30" s="18" t="str">
        <f>IF(DAY(_xlfn.SINGLE(SepSun1))=1,IF(AND(YEAR(_xlfn.SINGLE(SepSun1)+35)=_xlfn.SINGLE(CalendarYear),MONTH(_xlfn.SINGLE(SepSun1)+35)=9),_xlfn.SINGLE(SepSun1)+35,""),IF(AND(YEAR(_xlfn.SINGLE(SepSun1)+42)=_xlfn.SINGLE(CalendarYear),MONTH(_xlfn.SINGLE(SepSun1)+42)=9),_xlfn.SINGLE(SepSun1)+42,""))</f>
        <v/>
      </c>
      <c r="J30" s="12" t="str">
        <f>IF(DAY(_xlfn.SINGLE(OctSun1))=1,IF(AND(YEAR(_xlfn.SINGLE(OctSun1)+29)=_xlfn.SINGLE(CalendarYear),MONTH(_xlfn.SINGLE(OctSun1)+29)=10),_xlfn.SINGLE(OctSun1)+29,""),IF(AND(YEAR(_xlfn.SINGLE(OctSun1)+36)=_xlfn.SINGLE(CalendarYear),MONTH(_xlfn.SINGLE(OctSun1)+36)=10),_xlfn.SINGLE(OctSun1)+36,""))</f>
        <v/>
      </c>
      <c r="K30" s="12" t="str">
        <f>IF(DAY(_xlfn.SINGLE(OctSun1))=1,IF(AND(YEAR(_xlfn.SINGLE(OctSun1)+30)=_xlfn.SINGLE(CalendarYear),MONTH(_xlfn.SINGLE(OctSun1)+30)=10),_xlfn.SINGLE(OctSun1)+30,""),IF(AND(YEAR(_xlfn.SINGLE(OctSun1)+37)=_xlfn.SINGLE(CalendarYear),MONTH(_xlfn.SINGLE(OctSun1)+37)=10),_xlfn.SINGLE(OctSun1)+37,""))</f>
        <v/>
      </c>
      <c r="L30" s="17" t="str">
        <f>IF(DAY(_xlfn.SINGLE(OctSun1))=1,IF(AND(YEAR(_xlfn.SINGLE(OctSun1)+31)=_xlfn.SINGLE(CalendarYear),MONTH(_xlfn.SINGLE(OctSun1)+31)=10),_xlfn.SINGLE(OctSun1)+31,""),IF(AND(YEAR(_xlfn.SINGLE(OctSun1)+38)=_xlfn.SINGLE(CalendarYear),MONTH(_xlfn.SINGLE(OctSun1)+38)=10),_xlfn.SINGLE(OctSun1)+38,""))</f>
        <v/>
      </c>
      <c r="M30" s="17" t="str">
        <f>IF(DAY(_xlfn.SINGLE(OctSun1))=1,IF(AND(YEAR(_xlfn.SINGLE(OctSun1)+32)=_xlfn.SINGLE(CalendarYear),MONTH(_xlfn.SINGLE(OctSun1)+32)=10),_xlfn.SINGLE(OctSun1)+32,""),IF(AND(YEAR(_xlfn.SINGLE(OctSun1)+39)=_xlfn.SINGLE(CalendarYear),MONTH(_xlfn.SINGLE(OctSun1)+39)=10),_xlfn.SINGLE(OctSun1)+39,""))</f>
        <v/>
      </c>
      <c r="N30" s="17" t="str">
        <f>IF(DAY(_xlfn.SINGLE(OctSun1))=1,IF(AND(YEAR(_xlfn.SINGLE(OctSun1)+33)=_xlfn.SINGLE(CalendarYear),MONTH(_xlfn.SINGLE(OctSun1)+33)=10),_xlfn.SINGLE(OctSun1)+33,""),IF(AND(YEAR(_xlfn.SINGLE(OctSun1)+40)=_xlfn.SINGLE(CalendarYear),MONTH(_xlfn.SINGLE(OctSun1)+40)=10),_xlfn.SINGLE(OctSun1)+40,""))</f>
        <v/>
      </c>
      <c r="O30" s="18" t="str">
        <f>IF(DAY(_xlfn.SINGLE(OctSun1))=1,IF(AND(YEAR(_xlfn.SINGLE(OctSun1)+34)=_xlfn.SINGLE(CalendarYear),MONTH(_xlfn.SINGLE(OctSun1)+34)=10),_xlfn.SINGLE(OctSun1)+34,""),IF(AND(YEAR(_xlfn.SINGLE(OctSun1)+41)=_xlfn.SINGLE(CalendarYear),MONTH(_xlfn.SINGLE(OctSun1)+41)=10),_xlfn.SINGLE(OctSun1)+41,""))</f>
        <v/>
      </c>
      <c r="P30" s="18" t="str">
        <f>IF(DAY(_xlfn.SINGLE(OctSun1))=1,IF(AND(YEAR(_xlfn.SINGLE(OctSun1)+35)=_xlfn.SINGLE(CalendarYear),MONTH(_xlfn.SINGLE(OctSun1)+35)=10),_xlfn.SINGLE(OctSun1)+35,""),IF(AND(YEAR(_xlfn.SINGLE(OctSun1)+42)=_xlfn.SINGLE(CalendarYear),MONTH(_xlfn.SINGLE(OctSun1)+42)=10),_xlfn.SINGLE(OctSun1)+42,""))</f>
        <v/>
      </c>
      <c r="R30" s="12" t="str">
        <f>IF(DAY(_xlfn.SINGLE(NovSun1))=1,IF(AND(YEAR(_xlfn.SINGLE(NovSun1)+29)=_xlfn.SINGLE(CalendarYear),MONTH(_xlfn.SINGLE(NovSun1)+29)=11),_xlfn.SINGLE(NovSun1)+29,""),IF(AND(YEAR(_xlfn.SINGLE(NovSun1)+36)=_xlfn.SINGLE(CalendarYear),MONTH(_xlfn.SINGLE(NovSun1)+36)=11),_xlfn.SINGLE(NovSun1)+36,""))</f>
        <v/>
      </c>
      <c r="S30" s="12" t="str">
        <f>IF(DAY(_xlfn.SINGLE(NovSun1))=1,IF(AND(YEAR(_xlfn.SINGLE(NovSun1)+30)=_xlfn.SINGLE(CalendarYear),MONTH(_xlfn.SINGLE(NovSun1)+30)=11),_xlfn.SINGLE(NovSun1)+30,""),IF(AND(YEAR(_xlfn.SINGLE(NovSun1)+37)=_xlfn.SINGLE(CalendarYear),MONTH(_xlfn.SINGLE(NovSun1)+37)=11),_xlfn.SINGLE(NovSun1)+37,""))</f>
        <v/>
      </c>
      <c r="T30" s="17" t="str">
        <f>IF(DAY(_xlfn.SINGLE(NovSun1))=1,IF(AND(YEAR(_xlfn.SINGLE(NovSun1)+31)=_xlfn.SINGLE(CalendarYear),MONTH(_xlfn.SINGLE(NovSun1)+31)=11),_xlfn.SINGLE(NovSun1)+31,""),IF(AND(YEAR(_xlfn.SINGLE(NovSun1)+38)=_xlfn.SINGLE(CalendarYear),MONTH(_xlfn.SINGLE(NovSun1)+38)=11),_xlfn.SINGLE(NovSun1)+38,""))</f>
        <v/>
      </c>
      <c r="U30" s="17" t="str">
        <f>IF(DAY(_xlfn.SINGLE(NovSun1))=1,IF(AND(YEAR(_xlfn.SINGLE(NovSun1)+32)=_xlfn.SINGLE(CalendarYear),MONTH(_xlfn.SINGLE(NovSun1)+32)=11),_xlfn.SINGLE(NovSun1)+32,""),IF(AND(YEAR(_xlfn.SINGLE(NovSun1)+39)=_xlfn.SINGLE(CalendarYear),MONTH(_xlfn.SINGLE(NovSun1)+39)=11),_xlfn.SINGLE(NovSun1)+39,""))</f>
        <v/>
      </c>
      <c r="V30" s="17" t="str">
        <f>IF(DAY(_xlfn.SINGLE(NovSun1))=1,IF(AND(YEAR(_xlfn.SINGLE(NovSun1)+33)=_xlfn.SINGLE(CalendarYear),MONTH(_xlfn.SINGLE(NovSun1)+33)=11),_xlfn.SINGLE(NovSun1)+33,""),IF(AND(YEAR(_xlfn.SINGLE(NovSun1)+40)=_xlfn.SINGLE(CalendarYear),MONTH(_xlfn.SINGLE(NovSun1)+40)=11),_xlfn.SINGLE(NovSun1)+40,""))</f>
        <v/>
      </c>
      <c r="W30" s="18" t="str">
        <f>IF(DAY(_xlfn.SINGLE(NovSun1))=1,IF(AND(YEAR(_xlfn.SINGLE(NovSun1)+34)=_xlfn.SINGLE(CalendarYear),MONTH(_xlfn.SINGLE(NovSun1)+34)=11),_xlfn.SINGLE(NovSun1)+34,""),IF(AND(YEAR(_xlfn.SINGLE(NovSun1)+41)=_xlfn.SINGLE(CalendarYear),MONTH(_xlfn.SINGLE(NovSun1)+41)=11),_xlfn.SINGLE(NovSun1)+41,""))</f>
        <v/>
      </c>
      <c r="X30" s="18" t="str">
        <f>IF(DAY(_xlfn.SINGLE(NovSun1))=1,IF(AND(YEAR(_xlfn.SINGLE(NovSun1)+35)=_xlfn.SINGLE(CalendarYear),MONTH(_xlfn.SINGLE(NovSun1)+35)=11),_xlfn.SINGLE(NovSun1)+35,""),IF(AND(YEAR(_xlfn.SINGLE(NovSun1)+42)=_xlfn.SINGLE(CalendarYear),MONTH(_xlfn.SINGLE(NovSun1)+42)=11),_xlfn.SINGLE(NovSun1)+42,""))</f>
        <v/>
      </c>
      <c r="Z30" s="12" t="str">
        <f>IF(DAY(_xlfn.SINGLE(DecSun1))=1,IF(AND(YEAR(_xlfn.SINGLE(DecSun1)+29)=_xlfn.SINGLE(CalendarYear),MONTH(_xlfn.SINGLE(DecSun1)+29)=12),_xlfn.SINGLE(DecSun1)+29,""),IF(AND(YEAR(_xlfn.SINGLE(DecSun1)+36)=_xlfn.SINGLE(CalendarYear),MONTH(_xlfn.SINGLE(DecSun1)+36)=12),_xlfn.SINGLE(DecSun1)+36,""))</f>
        <v/>
      </c>
      <c r="AA30" s="12" t="str">
        <f>IF(DAY(_xlfn.SINGLE(DecSun1))=1,IF(AND(YEAR(_xlfn.SINGLE(DecSun1)+30)=_xlfn.SINGLE(CalendarYear),MONTH(_xlfn.SINGLE(DecSun1)+30)=12),_xlfn.SINGLE(DecSun1)+30,""),IF(AND(YEAR(_xlfn.SINGLE(DecSun1)+37)=_xlfn.SINGLE(CalendarYear),MONTH(_xlfn.SINGLE(DecSun1)+37)=12),_xlfn.SINGLE(DecSun1)+37,""))</f>
        <v/>
      </c>
      <c r="AB30" s="17" t="str">
        <f>IF(DAY(_xlfn.SINGLE(DecSun1))=1,IF(AND(YEAR(_xlfn.SINGLE(DecSun1)+31)=_xlfn.SINGLE(CalendarYear),MONTH(_xlfn.SINGLE(DecSun1)+31)=12),_xlfn.SINGLE(DecSun1)+31,""),IF(AND(YEAR(_xlfn.SINGLE(DecSun1)+38)=_xlfn.SINGLE(CalendarYear),MONTH(_xlfn.SINGLE(DecSun1)+38)=12),_xlfn.SINGLE(DecSun1)+38,""))</f>
        <v/>
      </c>
      <c r="AC30" s="17" t="str">
        <f>IF(DAY(_xlfn.SINGLE(DecSun1))=1,IF(AND(YEAR(_xlfn.SINGLE(DecSun1)+32)=_xlfn.SINGLE(CalendarYear),MONTH(_xlfn.SINGLE(DecSun1)+32)=12),_xlfn.SINGLE(DecSun1)+32,""),IF(AND(YEAR(_xlfn.SINGLE(DecSun1)+39)=_xlfn.SINGLE(CalendarYear),MONTH(_xlfn.SINGLE(DecSun1)+39)=12),_xlfn.SINGLE(DecSun1)+39,""))</f>
        <v/>
      </c>
      <c r="AD30" s="17" t="str">
        <f>IF(DAY(_xlfn.SINGLE(DecSun1))=1,IF(AND(YEAR(_xlfn.SINGLE(DecSun1)+33)=_xlfn.SINGLE(CalendarYear),MONTH(_xlfn.SINGLE(DecSun1)+33)=12),_xlfn.SINGLE(DecSun1)+33,""),IF(AND(YEAR(_xlfn.SINGLE(DecSun1)+40)=_xlfn.SINGLE(CalendarYear),MONTH(_xlfn.SINGLE(DecSun1)+40)=12),_xlfn.SINGLE(DecSun1)+40,""))</f>
        <v/>
      </c>
      <c r="AE30" s="18" t="str">
        <f>IF(DAY(_xlfn.SINGLE(DecSun1))=1,IF(AND(YEAR(_xlfn.SINGLE(DecSun1)+34)=_xlfn.SINGLE(CalendarYear),MONTH(_xlfn.SINGLE(DecSun1)+34)=12),_xlfn.SINGLE(DecSun1)+34,""),IF(AND(YEAR(_xlfn.SINGLE(DecSun1)+41)=_xlfn.SINGLE(CalendarYear),MONTH(_xlfn.SINGLE(DecSun1)+41)=12),_xlfn.SINGLE(DecSun1)+41,""))</f>
        <v/>
      </c>
      <c r="AF30" s="18" t="str">
        <f>IF(DAY(_xlfn.SINGLE(DecSun1))=1,IF(AND(YEAR(_xlfn.SINGLE(DecSun1)+35)=_xlfn.SINGLE(CalendarYear),MONTH(_xlfn.SINGLE(DecSun1)+35)=12),_xlfn.SINGLE(DecSun1)+35,""),IF(AND(YEAR(_xlfn.SINGLE(DecSun1)+42)=_xlfn.SINGLE(CalendarYear),MONTH(_xlfn.SINGLE(DecSun1)+42)=12),_xlfn.SINGLE(DecSun1)+42,""))</f>
        <v/>
      </c>
    </row>
    <row r="31" spans="2:32" s="7" customFormat="1" ht="26.1" customHeight="1" x14ac:dyDescent="0.3"/>
    <row r="32" spans="2:32" ht="26.1" customHeight="1" x14ac:dyDescent="0.3">
      <c r="B32" s="38"/>
    </row>
  </sheetData>
  <mergeCells count="13">
    <mergeCell ref="AC1:AF1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  <mergeCell ref="B23:H23"/>
    <mergeCell ref="J23:P23"/>
    <mergeCell ref="R23:X23"/>
  </mergeCells>
  <phoneticPr fontId="1" type="noConversion"/>
  <conditionalFormatting sqref="B7:H12 J7:P12 R7:X12 Z7:AF12 B16:H21 J16:P21 R16:X21 Z16:AF21 B25:H30 J25:P30 R25:X30 Z25:AF30">
    <cfRule type="expression" dxfId="6" priority="1" stopIfTrue="1">
      <formula>NOT(ISNUMBER(B7))</formula>
    </cfRule>
    <cfRule type="expression" priority="5" stopIfTrue="1">
      <formula>B7&lt;Pattern_Start</formula>
    </cfRule>
    <cfRule type="expression" dxfId="5" priority="6" stopIfTrue="1">
      <formula>MID(Shift_Pattern,MOD(B7-Pattern_Start,LEN(Shift_Pattern))+1,1)=Shift1_Code</formula>
    </cfRule>
    <cfRule type="expression" dxfId="4" priority="7" stopIfTrue="1">
      <formula>MID(Shift_Pattern,MOD(B7-Pattern_Start,LEN(Shift_Pattern))+1,1)=Shift2_Code</formula>
    </cfRule>
    <cfRule type="expression" dxfId="3" priority="8">
      <formula>MID(Shift_Pattern,MOD(B7-Pattern_Start,LEN(Shift_Pattern))+1,1)=Shift3_Code</formula>
    </cfRule>
  </conditionalFormatting>
  <conditionalFormatting sqref="B3">
    <cfRule type="expression" dxfId="2" priority="4">
      <formula>C3=""</formula>
    </cfRule>
  </conditionalFormatting>
  <conditionalFormatting sqref="H3">
    <cfRule type="expression" dxfId="1" priority="3">
      <formula>I3=""</formula>
    </cfRule>
  </conditionalFormatting>
  <conditionalFormatting sqref="N3">
    <cfRule type="expression" dxfId="0" priority="2">
      <formula>O3=""</formula>
    </cfRule>
  </conditionalFormatting>
  <dataValidations count="4">
    <dataValidation allowBlank="1" showInputMessage="1" showErrorMessage="1" promptTitle="Calendrier d’horaire de travail" prompt="Utilisez les toupies pour modifier l’année du calendrier. _x000a__x000a_Calendar affiche automatiquement l’échéancier des équipes pour chaque date. Configurez les détails et le modèle à partir de l’onglet Modèle." sqref="A1" xr:uid="{00000000-0002-0000-0000-000000000000}"/>
    <dataValidation allowBlank="1" showInputMessage="1" showErrorMessage="1" prompt="Utiliser les toupies pour modifier rapidement l’année du calendrier" sqref="AC1:AF1" xr:uid="{00000000-0002-0000-0000-000001000000}"/>
    <dataValidation allowBlank="1" showInputMessage="1" showErrorMessage="1" prompt="Pour mettre à jour l’heure du changement d’équipe, accédez à l’onglet de changement d’équipe." sqref="O3" xr:uid="{00000000-0002-0000-0000-000002000000}"/>
    <dataValidation allowBlank="1" showInputMessage="1" showErrorMessage="1" prompt="Pour mettre à jour l’heure du changement d’équipe, accédez à l’onglet Modèle." sqref="I3 C3" xr:uid="{A7D2BF4A-2C8E-482E-AB09-B6D40CC25661}"/>
  </dataValidations>
  <printOptions horizontalCentered="1" verticalCentered="1"/>
  <pageMargins left="0.3" right="0.3" top="0.3" bottom="0.3" header="0" footer="0"/>
  <pageSetup paperSize="9"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oucle de progression">
              <controlPr defaultSize="0" print="0" autoPict="0" altText="Utilisez le bouton de compteur pour modifier l’année civile ou modifiez l’année dans la cellule AE3">
                <anchor moveWithCells="1">
                  <from>
                    <xdr:col>27</xdr:col>
                    <xdr:colOff>409575</xdr:colOff>
                    <xdr:row>0</xdr:row>
                    <xdr:rowOff>342900</xdr:rowOff>
                  </from>
                  <to>
                    <xdr:col>28</xdr:col>
                    <xdr:colOff>142875</xdr:colOff>
                    <xdr:row>0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2"/>
  <sheetViews>
    <sheetView showGridLines="0" zoomScaleNormal="100" workbookViewId="0"/>
  </sheetViews>
  <sheetFormatPr baseColWidth="10" defaultColWidth="0" defaultRowHeight="26.1" customHeight="1" x14ac:dyDescent="0.3"/>
  <cols>
    <col min="1" max="1" width="1.6640625" style="32" customWidth="1"/>
    <col min="2" max="2" width="22.109375" style="32" bestFit="1" customWidth="1"/>
    <col min="3" max="3" width="8.6640625" style="32" customWidth="1"/>
    <col min="4" max="4" width="29.109375" style="32" customWidth="1"/>
    <col min="5" max="5" width="1.6640625" style="32" customWidth="1"/>
    <col min="6" max="21" width="8.6640625" style="32" customWidth="1"/>
    <col min="22" max="16384" width="8.88671875" style="32" hidden="1"/>
  </cols>
  <sheetData>
    <row r="1" spans="2:5" s="29" customFormat="1" ht="48.75" customHeight="1" x14ac:dyDescent="0.5">
      <c r="B1" s="46" t="s">
        <v>19</v>
      </c>
      <c r="C1" s="28"/>
      <c r="D1" s="30"/>
      <c r="E1" s="30" t="s">
        <v>36</v>
      </c>
    </row>
    <row r="2" spans="2:5" s="29" customFormat="1" ht="14.1" customHeight="1" x14ac:dyDescent="0.3">
      <c r="D2" s="30"/>
      <c r="E2" s="30"/>
    </row>
    <row r="3" spans="2:5" s="31" customFormat="1" ht="26.1" customHeight="1" x14ac:dyDescent="0.3">
      <c r="B3" s="26" t="s">
        <v>20</v>
      </c>
      <c r="C3" s="39" t="s">
        <v>26</v>
      </c>
      <c r="D3" s="27" t="s">
        <v>33</v>
      </c>
    </row>
    <row r="4" spans="2:5" ht="26.1" customHeight="1" x14ac:dyDescent="0.3">
      <c r="B4" s="36" t="s">
        <v>21</v>
      </c>
      <c r="C4" s="36" t="s">
        <v>27</v>
      </c>
      <c r="D4" s="36" t="s">
        <v>34</v>
      </c>
    </row>
    <row r="5" spans="2:5" ht="26.1" customHeight="1" x14ac:dyDescent="0.3">
      <c r="B5" s="48" t="s">
        <v>22</v>
      </c>
      <c r="C5" s="48" t="s">
        <v>28</v>
      </c>
      <c r="D5" s="48" t="s">
        <v>35</v>
      </c>
    </row>
    <row r="6" spans="2:5" ht="26.1" customHeight="1" x14ac:dyDescent="0.3">
      <c r="B6" s="37" t="s">
        <v>23</v>
      </c>
      <c r="C6" s="37" t="s">
        <v>29</v>
      </c>
      <c r="D6" s="37"/>
    </row>
    <row r="7" spans="2:5" ht="26.1" customHeight="1" x14ac:dyDescent="0.3">
      <c r="B7" s="33" t="s">
        <v>24</v>
      </c>
      <c r="C7" s="33" t="s">
        <v>30</v>
      </c>
      <c r="D7" s="34"/>
    </row>
    <row r="8" spans="2:5" ht="14.1" customHeight="1" x14ac:dyDescent="0.3"/>
    <row r="9" spans="2:5" ht="26.1" customHeight="1" x14ac:dyDescent="0.3">
      <c r="B9" s="45" t="s">
        <v>25</v>
      </c>
      <c r="C9" s="54">
        <f>DATE(_xlfn.SINGLE(CalendarYear),1,1)</f>
        <v>44197</v>
      </c>
      <c r="D9" s="55"/>
    </row>
    <row r="10" spans="2:5" ht="14.1" customHeight="1" x14ac:dyDescent="0.3">
      <c r="B10" s="45"/>
    </row>
    <row r="11" spans="2:5" ht="26.1" customHeight="1" x14ac:dyDescent="0.3">
      <c r="B11" s="45" t="s">
        <v>19</v>
      </c>
      <c r="C11" s="51" t="s">
        <v>31</v>
      </c>
      <c r="D11" s="52"/>
    </row>
    <row r="12" spans="2:5" ht="46.5" customHeight="1" x14ac:dyDescent="0.3">
      <c r="C12" s="53" t="s">
        <v>32</v>
      </c>
      <c r="D12" s="53"/>
    </row>
  </sheetData>
  <mergeCells count="3">
    <mergeCell ref="C11:D11"/>
    <mergeCell ref="C9:D9"/>
    <mergeCell ref="C12:D12"/>
  </mergeCells>
  <dataValidations count="4">
    <dataValidation allowBlank="1" showInputMessage="1" showErrorMessage="1" prompt="Cet onglet définit les détails de la planification des équipes" sqref="A1" xr:uid="{00000000-0002-0000-0100-000000000000}"/>
    <dataValidation allowBlank="1" showInputMessage="1" showErrorMessage="1" prompt="Dans cette colonne, entrez les codes de lettre pour chaque équipe de travail. Veillez à utiliser une seule lettre." sqref="C3" xr:uid="{00000000-0002-0000-0100-000001000000}"/>
    <dataValidation allowBlank="1" showInputMessage="1" showErrorMessage="1" prompt="Dans cette colonne, entrez la planification horaire de chaque équipe" sqref="D3" xr:uid="{00000000-0002-0000-0100-000002000000}"/>
    <dataValidation allowBlank="1" showInputMessage="1" showErrorMessage="1" prompt="Entrez la date de démarrage du modèle" sqref="C9:D9" xr:uid="{00000000-0002-0000-0100-000003000000}"/>
  </dataValidations>
  <printOptions horizontalCentered="1" verticalCentered="1"/>
  <pageMargins left="0.3" right="0.3" top="0.3" bottom="0.3" header="0" footer="0"/>
  <pageSetup paperSize="9" orientation="landscape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TM22790064</ap:Template>
  <ap:ScaleCrop>false</ap:ScaleCrop>
  <ap:HeadingPairs>
    <vt:vector baseType="variant" size="4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ap:HeadingPairs>
  <ap:TitlesOfParts>
    <vt:vector baseType="lpstr" size="9">
      <vt:lpstr>Calendrier d’horaire de travail</vt:lpstr>
      <vt:lpstr>Modèle</vt:lpstr>
      <vt:lpstr>CalendarYear</vt:lpstr>
      <vt:lpstr>Pattern_Start</vt:lpstr>
      <vt:lpstr>Range_Days</vt:lpstr>
      <vt:lpstr>Shift_Pattern</vt:lpstr>
      <vt:lpstr>Shift1_Code</vt:lpstr>
      <vt:lpstr>Shift2_Code</vt:lpstr>
      <vt:lpstr>Shift3_Code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2020-10-19T18:13:58Z</dcterms:created>
  <dcterms:modified xsi:type="dcterms:W3CDTF">2020-11-19T09:06:50Z</dcterms:modified>
</cp:coreProperties>
</file>