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09A4EE1C-D268-4F06-AB30-E55C0CA5AE77}" xr6:coauthVersionLast="43" xr6:coauthVersionMax="43" xr10:uidLastSave="{00000000-0000-0000-0000-000000000000}"/>
  <bookViews>
    <workbookView xWindow="-120" yWindow="-120" windowWidth="28890" windowHeight="16080" xr2:uid="{00000000-000D-0000-FFFF-FFFF00000000}"/>
  </bookViews>
  <sheets>
    <sheet name="Budget mensuel personnel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32" i="1"/>
  <c r="J30" i="1"/>
  <c r="J37" i="1"/>
  <c r="E3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26" i="1"/>
  <c r="E27" i="1"/>
  <c r="E28" i="1"/>
  <c r="E29" i="1"/>
  <c r="E30" i="1"/>
  <c r="E31" i="1"/>
  <c r="E13" i="1"/>
  <c r="E17" i="1"/>
  <c r="E18" i="1"/>
  <c r="E19" i="1"/>
  <c r="E20" i="1"/>
  <c r="E21" i="1"/>
  <c r="E22" i="1"/>
  <c r="I57" i="1"/>
  <c r="H57" i="1"/>
  <c r="I50" i="1"/>
  <c r="H50" i="1"/>
  <c r="I44" i="1"/>
  <c r="H44" i="1"/>
  <c r="I38" i="1"/>
  <c r="H38" i="1"/>
  <c r="I31" i="1"/>
  <c r="H31" i="1"/>
  <c r="D64" i="1"/>
  <c r="C64" i="1"/>
  <c r="D54" i="1"/>
  <c r="C54" i="1"/>
  <c r="D46" i="1"/>
  <c r="C46" i="1"/>
  <c r="D40" i="1"/>
  <c r="C40" i="1"/>
  <c r="D33" i="1"/>
  <c r="C33" i="1"/>
  <c r="I22" i="1"/>
  <c r="H22" i="1"/>
  <c r="D23" i="1"/>
  <c r="C23" i="1"/>
  <c r="E7" i="1"/>
  <c r="E10" i="1"/>
  <c r="J22" i="1" l="1"/>
  <c r="E64" i="1"/>
  <c r="J61" i="1"/>
  <c r="E23" i="1"/>
  <c r="J59" i="1"/>
  <c r="J57" i="1"/>
  <c r="J50" i="1"/>
  <c r="J44" i="1"/>
  <c r="J38" i="1"/>
  <c r="J31" i="1"/>
  <c r="E54" i="1"/>
  <c r="E46" i="1"/>
  <c r="E40" i="1"/>
  <c r="E33" i="1"/>
  <c r="J7" i="1" l="1"/>
  <c r="J63" i="1"/>
  <c r="J5" i="1"/>
  <c r="J9" i="1" l="1"/>
</calcChain>
</file>

<file path=xl/sharedStrings.xml><?xml version="1.0" encoding="utf-8"?>
<sst xmlns="http://schemas.openxmlformats.org/spreadsheetml/2006/main" count="140" uniqueCount="78">
  <si>
    <t>Budget mensuel personnel</t>
  </si>
  <si>
    <t>REVENUS MENSUELS PRÉVUS</t>
  </si>
  <si>
    <t>REVENUS MENSUELS RÉELS</t>
  </si>
  <si>
    <t>LOGEMENT</t>
  </si>
  <si>
    <t>Emprunt ou loyer</t>
  </si>
  <si>
    <t>Téléphone</t>
  </si>
  <si>
    <t>Électricité</t>
  </si>
  <si>
    <t>Gaz</t>
  </si>
  <si>
    <t>Eau</t>
  </si>
  <si>
    <t>Abonnement câble</t>
  </si>
  <si>
    <t>Enlèvement des ordures ménagères</t>
  </si>
  <si>
    <t>Entretien ou réparations</t>
  </si>
  <si>
    <t>Fournitures</t>
  </si>
  <si>
    <t>Autres</t>
  </si>
  <si>
    <t>Total</t>
  </si>
  <si>
    <t>TRANSPORTS</t>
  </si>
  <si>
    <t>Paiement véhicule</t>
  </si>
  <si>
    <t>Bus/taxi</t>
  </si>
  <si>
    <t>Assurance</t>
  </si>
  <si>
    <t>Autorisation</t>
  </si>
  <si>
    <t>Carburant</t>
  </si>
  <si>
    <t>Entretien</t>
  </si>
  <si>
    <t>ASSURANCES</t>
  </si>
  <si>
    <t>Maison</t>
  </si>
  <si>
    <t>Santé</t>
  </si>
  <si>
    <t>Vie</t>
  </si>
  <si>
    <t>ALIMENTATION</t>
  </si>
  <si>
    <t>Courses</t>
  </si>
  <si>
    <t>Restaurant</t>
  </si>
  <si>
    <t>ANIMAUX</t>
  </si>
  <si>
    <t>Alimentation</t>
  </si>
  <si>
    <t>Frais médicaux</t>
  </si>
  <si>
    <t>Toilettage</t>
  </si>
  <si>
    <t>Jouets</t>
  </si>
  <si>
    <t>SOINS PERSONNELS</t>
  </si>
  <si>
    <t>Coiffeur/manucure</t>
  </si>
  <si>
    <t>Habillement</t>
  </si>
  <si>
    <t>Nettoyage à sec</t>
  </si>
  <si>
    <t>Club de sport</t>
  </si>
  <si>
    <t>Cotisations ou frais d’inscription</t>
  </si>
  <si>
    <t>Revenu 1</t>
  </si>
  <si>
    <t>Revenu supplémentaire</t>
  </si>
  <si>
    <t>Revenu mensuel total</t>
  </si>
  <si>
    <t>Coût prévu</t>
  </si>
  <si>
    <t>Coût réel</t>
  </si>
  <si>
    <t>Écart</t>
  </si>
  <si>
    <t>SOLDE PRÉVISIONNEL (revenus prévisionnels moins les dépenses)</t>
  </si>
  <si>
    <t>SOLDE RÉEL (revenus réels moins les dépenses)</t>
  </si>
  <si>
    <t>DIFFÉRENCE (réel moins projeté)</t>
  </si>
  <si>
    <t>LOISIRS</t>
  </si>
  <si>
    <t>Vidéo/DVD</t>
  </si>
  <si>
    <t>CD</t>
  </si>
  <si>
    <t>Cinéma</t>
  </si>
  <si>
    <t>Concerts</t>
  </si>
  <si>
    <t>Événements sportifs</t>
  </si>
  <si>
    <t>Théâtre</t>
  </si>
  <si>
    <t>CRÉDITS</t>
  </si>
  <si>
    <t>Personnels</t>
  </si>
  <si>
    <t>Étudiants</t>
  </si>
  <si>
    <t>Carte de crédit</t>
  </si>
  <si>
    <t>TAXES</t>
  </si>
  <si>
    <t>Fédéraux</t>
  </si>
  <si>
    <t>Régionaux</t>
  </si>
  <si>
    <t>Locaux</t>
  </si>
  <si>
    <t>ÉCONOMIES OU INVESTISSEMENTS</t>
  </si>
  <si>
    <t>Compte d’épargne retraite</t>
  </si>
  <si>
    <t>Compte d’investissement</t>
  </si>
  <si>
    <t>CADEAUX ET DONS</t>
  </si>
  <si>
    <t>Association caritative 1</t>
  </si>
  <si>
    <t>Association caritative 2</t>
  </si>
  <si>
    <t>Association caritative 3</t>
  </si>
  <si>
    <t>JURIQUE</t>
  </si>
  <si>
    <t>Avocat</t>
  </si>
  <si>
    <t>Pension alimentaire</t>
  </si>
  <si>
    <t>Paiements suite à un recours ou à un jugement</t>
  </si>
  <si>
    <t>COÛT TOTAL PRÉVU</t>
  </si>
  <si>
    <t>COÛT RÉEL TOTAL</t>
  </si>
  <si>
    <t>DIFFÉRENCE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</si>
</sst>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#,##0\ &quot;€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30"/>
      <color indexed="63"/>
      <name val="Microsoft Sans Serif"/>
      <family val="2"/>
      <scheme val="minor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/>
      <bottom/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4" tint="0.79995117038483843"/>
      </right>
      <top style="medium">
        <color theme="3"/>
      </top>
      <bottom style="medium">
        <color theme="6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1" applyNumberFormat="0" applyFill="0" applyAlignment="0" applyProtection="0"/>
    <xf numFmtId="0" fontId="16" fillId="0" borderId="72" applyNumberFormat="0" applyFill="0" applyAlignment="0" applyProtection="0"/>
    <xf numFmtId="0" fontId="17" fillId="0" borderId="7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4" applyNumberFormat="0" applyAlignment="0" applyProtection="0"/>
    <xf numFmtId="0" fontId="22" fillId="13" borderId="75" applyNumberFormat="0" applyAlignment="0" applyProtection="0"/>
    <xf numFmtId="0" fontId="23" fillId="13" borderId="74" applyNumberFormat="0" applyAlignment="0" applyProtection="0"/>
    <xf numFmtId="0" fontId="24" fillId="0" borderId="76" applyNumberFormat="0" applyFill="0" applyAlignment="0" applyProtection="0"/>
    <xf numFmtId="0" fontId="25" fillId="14" borderId="77" applyNumberFormat="0" applyAlignment="0" applyProtection="0"/>
    <xf numFmtId="0" fontId="26" fillId="0" borderId="0" applyNumberFormat="0" applyFill="0" applyBorder="0" applyAlignment="0" applyProtection="0"/>
    <xf numFmtId="0" fontId="13" fillId="15" borderId="7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7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98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indent="1"/>
    </xf>
    <xf numFmtId="0" fontId="6" fillId="0" borderId="30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 indent="1"/>
    </xf>
    <xf numFmtId="0" fontId="11" fillId="5" borderId="36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indent="1" shrinkToFit="1"/>
    </xf>
    <xf numFmtId="0" fontId="10" fillId="3" borderId="34" xfId="0" applyFont="1" applyFill="1" applyBorder="1" applyAlignment="1">
      <alignment horizontal="left" vertical="center" indent="1" shrinkToFit="1"/>
    </xf>
    <xf numFmtId="0" fontId="10" fillId="0" borderId="35" xfId="0" applyFont="1" applyFill="1" applyBorder="1" applyAlignment="1">
      <alignment horizontal="left" vertical="center" indent="1" shrinkToFit="1"/>
    </xf>
    <xf numFmtId="0" fontId="10" fillId="3" borderId="28" xfId="0" applyFont="1" applyFill="1" applyBorder="1" applyAlignment="1">
      <alignment horizontal="left" vertical="center" indent="1" shrinkToFit="1"/>
    </xf>
    <xf numFmtId="0" fontId="10" fillId="0" borderId="34" xfId="0" applyFont="1" applyFill="1" applyBorder="1" applyAlignment="1">
      <alignment horizontal="left" vertical="center" indent="1" shrinkToFit="1"/>
    </xf>
    <xf numFmtId="0" fontId="10" fillId="4" borderId="30" xfId="0" applyFont="1" applyFill="1" applyBorder="1" applyAlignment="1">
      <alignment horizontal="left" vertical="center" indent="1"/>
    </xf>
    <xf numFmtId="0" fontId="10" fillId="0" borderId="49" xfId="0" applyFont="1" applyFill="1" applyBorder="1" applyAlignment="1">
      <alignment horizontal="left" vertical="center" indent="1" shrinkToFit="1"/>
    </xf>
    <xf numFmtId="0" fontId="10" fillId="7" borderId="42" xfId="0" applyFont="1" applyFill="1" applyBorder="1" applyAlignment="1">
      <alignment horizontal="left" vertical="center" indent="1" shrinkToFit="1"/>
    </xf>
    <xf numFmtId="0" fontId="10" fillId="0" borderId="44" xfId="0" applyFont="1" applyFill="1" applyBorder="1" applyAlignment="1">
      <alignment horizontal="left" vertical="center" indent="1" shrinkToFit="1"/>
    </xf>
    <xf numFmtId="0" fontId="10" fillId="7" borderId="48" xfId="0" applyFont="1" applyFill="1" applyBorder="1" applyAlignment="1">
      <alignment horizontal="left" vertical="center" indent="1" shrinkToFit="1"/>
    </xf>
    <xf numFmtId="0" fontId="10" fillId="0" borderId="30" xfId="0" applyFont="1" applyFill="1" applyBorder="1" applyAlignment="1">
      <alignment horizontal="left" vertical="center" indent="1"/>
    </xf>
    <xf numFmtId="0" fontId="10" fillId="0" borderId="28" xfId="0" applyFont="1" applyFill="1" applyBorder="1" applyAlignment="1">
      <alignment horizontal="left" vertical="center" indent="1" shrinkToFit="1"/>
    </xf>
    <xf numFmtId="0" fontId="10" fillId="3" borderId="33" xfId="0" applyFont="1" applyFill="1" applyBorder="1" applyAlignment="1">
      <alignment horizontal="left" vertical="center" indent="1" shrinkToFit="1"/>
    </xf>
    <xf numFmtId="0" fontId="10" fillId="7" borderId="43" xfId="0" applyFont="1" applyFill="1" applyBorder="1" applyAlignment="1">
      <alignment horizontal="left" vertical="center" indent="1" shrinkToFit="1"/>
    </xf>
    <xf numFmtId="0" fontId="10" fillId="0" borderId="43" xfId="0" applyFont="1" applyFill="1" applyBorder="1" applyAlignment="1">
      <alignment horizontal="left" vertical="center" indent="1" shrinkToFit="1"/>
    </xf>
    <xf numFmtId="0" fontId="10" fillId="0" borderId="42" xfId="0" applyFont="1" applyFill="1" applyBorder="1" applyAlignment="1">
      <alignment horizontal="left" vertical="center" indent="1" shrinkToFit="1"/>
    </xf>
    <xf numFmtId="0" fontId="10" fillId="7" borderId="54" xfId="0" applyFont="1" applyFill="1" applyBorder="1" applyAlignment="1">
      <alignment horizontal="left" vertical="center" indent="1" shrinkToFit="1"/>
    </xf>
    <xf numFmtId="0" fontId="10" fillId="3" borderId="30" xfId="0" applyFont="1" applyFill="1" applyBorder="1" applyAlignment="1">
      <alignment horizontal="left" vertical="center" indent="1" shrinkToFit="1"/>
    </xf>
    <xf numFmtId="0" fontId="10" fillId="0" borderId="19" xfId="0" applyFont="1" applyFill="1" applyBorder="1" applyAlignment="1">
      <alignment horizontal="left" vertical="center" indent="1" shrinkToFit="1"/>
    </xf>
    <xf numFmtId="0" fontId="10" fillId="7" borderId="61" xfId="0" applyFont="1" applyFill="1" applyBorder="1" applyAlignment="1">
      <alignment horizontal="left" vertical="center" indent="1" shrinkToFit="1"/>
    </xf>
    <xf numFmtId="0" fontId="10" fillId="0" borderId="38" xfId="0" applyFont="1" applyFill="1" applyBorder="1" applyAlignment="1">
      <alignment horizontal="left" vertical="center" indent="1" shrinkToFit="1"/>
    </xf>
    <xf numFmtId="0" fontId="10" fillId="7" borderId="15" xfId="0" applyFont="1" applyFill="1" applyBorder="1" applyAlignment="1">
      <alignment horizontal="left" vertical="center" indent="1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left" vertical="center" indent="1" shrinkToFit="1"/>
    </xf>
    <xf numFmtId="0" fontId="10" fillId="0" borderId="58" xfId="0" applyFont="1" applyFill="1" applyBorder="1" applyAlignment="1">
      <alignment horizontal="left" vertical="center" indent="1" shrinkToFit="1"/>
    </xf>
    <xf numFmtId="0" fontId="10" fillId="0" borderId="31" xfId="0" applyFont="1" applyFill="1" applyBorder="1" applyAlignment="1">
      <alignment horizontal="left" vertical="center" indent="1" shrinkToFit="1"/>
    </xf>
    <xf numFmtId="0" fontId="10" fillId="0" borderId="32" xfId="0" applyFont="1" applyFill="1" applyBorder="1" applyAlignment="1">
      <alignment horizontal="left" vertical="center" indent="1" shrinkToFit="1"/>
    </xf>
    <xf numFmtId="0" fontId="10" fillId="0" borderId="51" xfId="0" applyFont="1" applyFill="1" applyBorder="1" applyAlignment="1">
      <alignment horizontal="left" vertical="center" indent="1" shrinkToFit="1"/>
    </xf>
    <xf numFmtId="0" fontId="10" fillId="0" borderId="54" xfId="0" applyFont="1" applyFill="1" applyBorder="1" applyAlignment="1">
      <alignment horizontal="left" vertical="center" indent="1" shrinkToFit="1"/>
    </xf>
    <xf numFmtId="0" fontId="10" fillId="7" borderId="41" xfId="0" applyFont="1" applyFill="1" applyBorder="1" applyAlignment="1">
      <alignment horizontal="left" vertical="center" indent="1" shrinkToFit="1"/>
    </xf>
    <xf numFmtId="0" fontId="10" fillId="7" borderId="62" xfId="0" applyFont="1" applyFill="1" applyBorder="1" applyAlignment="1">
      <alignment horizontal="left" vertical="center" indent="1" shrinkToFit="1"/>
    </xf>
    <xf numFmtId="0" fontId="6" fillId="0" borderId="51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left" vertical="center" indent="1"/>
    </xf>
    <xf numFmtId="0" fontId="11" fillId="5" borderId="52" xfId="0" applyFont="1" applyFill="1" applyBorder="1" applyAlignment="1">
      <alignment horizontal="left" vertical="center" indent="1"/>
    </xf>
    <xf numFmtId="0" fontId="10" fillId="0" borderId="65" xfId="0" applyFont="1" applyFill="1" applyBorder="1" applyAlignment="1">
      <alignment horizontal="left" vertical="center" indent="1"/>
    </xf>
    <xf numFmtId="0" fontId="10" fillId="0" borderId="6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5" borderId="67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horizontal="left" vertical="center" indent="1"/>
    </xf>
    <xf numFmtId="0" fontId="11" fillId="5" borderId="69" xfId="0" applyFont="1" applyFill="1" applyBorder="1" applyAlignment="1">
      <alignment horizontal="center" vertical="center"/>
    </xf>
    <xf numFmtId="0" fontId="10" fillId="4" borderId="65" xfId="0" applyFont="1" applyFill="1" applyBorder="1" applyAlignment="1">
      <alignment horizontal="left" vertical="center" indent="1"/>
    </xf>
    <xf numFmtId="0" fontId="6" fillId="0" borderId="66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left" vertical="center" indent="1"/>
    </xf>
    <xf numFmtId="0" fontId="5" fillId="2" borderId="0" xfId="0" applyNumberFormat="1" applyFont="1" applyFill="1" applyBorder="1" applyAlignment="1">
      <alignment horizontal="left" vertical="center" indent="1"/>
    </xf>
    <xf numFmtId="167" fontId="10" fillId="0" borderId="55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40" xfId="0" applyNumberFormat="1" applyFont="1" applyFill="1" applyBorder="1" applyAlignment="1">
      <alignment vertical="center"/>
    </xf>
    <xf numFmtId="167" fontId="10" fillId="0" borderId="33" xfId="0" applyNumberFormat="1" applyFont="1" applyFill="1" applyBorder="1" applyAlignment="1">
      <alignment vertical="center"/>
    </xf>
    <xf numFmtId="167" fontId="10" fillId="7" borderId="42" xfId="0" applyNumberFormat="1" applyFont="1" applyFill="1" applyBorder="1" applyAlignment="1">
      <alignment vertical="center"/>
    </xf>
    <xf numFmtId="167" fontId="10" fillId="3" borderId="28" xfId="0" applyNumberFormat="1" applyFont="1" applyFill="1" applyBorder="1" applyAlignment="1">
      <alignment vertical="center"/>
    </xf>
    <xf numFmtId="167" fontId="10" fillId="0" borderId="42" xfId="0" applyNumberFormat="1" applyFont="1" applyFill="1" applyBorder="1" applyAlignment="1">
      <alignment vertical="center"/>
    </xf>
    <xf numFmtId="167" fontId="10" fillId="0" borderId="49" xfId="0" applyNumberFormat="1" applyFont="1" applyFill="1" applyBorder="1" applyAlignment="1">
      <alignment vertical="center"/>
    </xf>
    <xf numFmtId="167" fontId="10" fillId="0" borderId="28" xfId="0" applyNumberFormat="1" applyFont="1" applyFill="1" applyBorder="1" applyAlignment="1">
      <alignment vertical="center"/>
    </xf>
    <xf numFmtId="167" fontId="10" fillId="7" borderId="45" xfId="0" applyNumberFormat="1" applyFont="1" applyFill="1" applyBorder="1" applyAlignment="1">
      <alignment vertical="center"/>
    </xf>
    <xf numFmtId="167" fontId="10" fillId="3" borderId="34" xfId="0" applyNumberFormat="1" applyFont="1" applyFill="1" applyBorder="1" applyAlignment="1">
      <alignment vertical="center"/>
    </xf>
    <xf numFmtId="167" fontId="10" fillId="0" borderId="29" xfId="0" applyNumberFormat="1" applyFont="1" applyFill="1" applyBorder="1" applyAlignment="1">
      <alignment vertical="center"/>
    </xf>
    <xf numFmtId="167" fontId="10" fillId="7" borderId="43" xfId="0" applyNumberFormat="1" applyFont="1" applyFill="1" applyBorder="1" applyAlignment="1">
      <alignment vertical="center"/>
    </xf>
    <xf numFmtId="167" fontId="10" fillId="3" borderId="33" xfId="0" applyNumberFormat="1" applyFont="1" applyFill="1" applyBorder="1" applyAlignment="1">
      <alignment vertical="center"/>
    </xf>
    <xf numFmtId="167" fontId="10" fillId="3" borderId="31" xfId="0" applyNumberFormat="1" applyFont="1" applyFill="1" applyBorder="1" applyAlignment="1">
      <alignment vertical="center"/>
    </xf>
    <xf numFmtId="167" fontId="10" fillId="0" borderId="34" xfId="0" applyNumberFormat="1" applyFont="1" applyFill="1" applyBorder="1" applyAlignment="1">
      <alignment vertical="center"/>
    </xf>
    <xf numFmtId="167" fontId="10" fillId="0" borderId="30" xfId="0" applyNumberFormat="1" applyFont="1" applyFill="1" applyBorder="1" applyAlignment="1">
      <alignment vertical="center"/>
    </xf>
    <xf numFmtId="167" fontId="10" fillId="7" borderId="49" xfId="0" applyNumberFormat="1" applyFont="1" applyFill="1" applyBorder="1" applyAlignment="1">
      <alignment vertical="center"/>
    </xf>
    <xf numFmtId="167" fontId="10" fillId="3" borderId="29" xfId="0" applyNumberFormat="1" applyFont="1" applyFill="1" applyBorder="1" applyAlignment="1">
      <alignment vertical="center"/>
    </xf>
    <xf numFmtId="167" fontId="10" fillId="0" borderId="50" xfId="0" applyNumberFormat="1" applyFont="1" applyFill="1" applyBorder="1" applyAlignment="1">
      <alignment vertical="center"/>
    </xf>
    <xf numFmtId="167" fontId="10" fillId="0" borderId="31" xfId="0" applyNumberFormat="1" applyFont="1" applyFill="1" applyBorder="1" applyAlignment="1">
      <alignment vertical="center"/>
    </xf>
    <xf numFmtId="167" fontId="10" fillId="7" borderId="48" xfId="0" applyNumberFormat="1" applyFont="1" applyFill="1" applyBorder="1" applyAlignment="1">
      <alignment vertical="center"/>
    </xf>
    <xf numFmtId="167" fontId="10" fillId="7" borderId="47" xfId="0" applyNumberFormat="1" applyFont="1" applyFill="1" applyBorder="1" applyAlignment="1">
      <alignment vertical="center"/>
    </xf>
    <xf numFmtId="167" fontId="10" fillId="4" borderId="35" xfId="0" applyNumberFormat="1" applyFont="1" applyFill="1" applyBorder="1" applyAlignment="1">
      <alignment vertical="center"/>
    </xf>
    <xf numFmtId="167" fontId="10" fillId="4" borderId="64" xfId="0" applyNumberFormat="1" applyFont="1" applyFill="1" applyBorder="1" applyAlignment="1">
      <alignment vertical="center"/>
    </xf>
    <xf numFmtId="167" fontId="11" fillId="5" borderId="59" xfId="0" applyNumberFormat="1" applyFont="1" applyFill="1" applyBorder="1" applyAlignment="1">
      <alignment vertical="center"/>
    </xf>
    <xf numFmtId="167" fontId="11" fillId="5" borderId="52" xfId="0" applyNumberFormat="1" applyFont="1" applyFill="1" applyBorder="1" applyAlignment="1">
      <alignment vertical="center"/>
    </xf>
    <xf numFmtId="167" fontId="11" fillId="5" borderId="69" xfId="0" applyNumberFormat="1" applyFont="1" applyFill="1" applyBorder="1" applyAlignment="1">
      <alignment vertical="center"/>
    </xf>
    <xf numFmtId="167" fontId="10" fillId="0" borderId="55" xfId="0" applyNumberFormat="1" applyFont="1" applyFill="1" applyBorder="1" applyAlignment="1">
      <alignment horizontal="right" vertical="center"/>
    </xf>
    <xf numFmtId="167" fontId="10" fillId="0" borderId="49" xfId="0" applyNumberFormat="1" applyFont="1" applyFill="1" applyBorder="1" applyAlignment="1">
      <alignment horizontal="right" vertical="center"/>
    </xf>
    <xf numFmtId="167" fontId="10" fillId="0" borderId="53" xfId="0" applyNumberFormat="1" applyFont="1" applyFill="1" applyBorder="1" applyAlignment="1">
      <alignment horizontal="right" vertical="center"/>
    </xf>
    <xf numFmtId="167" fontId="10" fillId="0" borderId="33" xfId="0" applyNumberFormat="1" applyFont="1" applyFill="1" applyBorder="1" applyAlignment="1">
      <alignment horizontal="right" vertical="center"/>
    </xf>
    <xf numFmtId="167" fontId="10" fillId="7" borderId="42" xfId="0" applyNumberFormat="1" applyFont="1" applyFill="1" applyBorder="1" applyAlignment="1">
      <alignment horizontal="right" vertical="center"/>
    </xf>
    <xf numFmtId="167" fontId="10" fillId="7" borderId="43" xfId="0" applyNumberFormat="1" applyFont="1" applyFill="1" applyBorder="1" applyAlignment="1">
      <alignment horizontal="right" vertical="center"/>
    </xf>
    <xf numFmtId="167" fontId="10" fillId="3" borderId="34" xfId="0" applyNumberFormat="1" applyFont="1" applyFill="1" applyBorder="1" applyAlignment="1">
      <alignment horizontal="right" vertical="center"/>
    </xf>
    <xf numFmtId="167" fontId="10" fillId="0" borderId="51" xfId="0" applyNumberFormat="1" applyFont="1" applyFill="1" applyBorder="1" applyAlignment="1">
      <alignment horizontal="right" vertical="center"/>
    </xf>
    <xf numFmtId="167" fontId="10" fillId="0" borderId="42" xfId="0" applyNumberFormat="1" applyFont="1" applyFill="1" applyBorder="1" applyAlignment="1">
      <alignment horizontal="right" vertical="center"/>
    </xf>
    <xf numFmtId="167" fontId="10" fillId="0" borderId="28" xfId="0" applyNumberFormat="1" applyFont="1" applyFill="1" applyBorder="1" applyAlignment="1">
      <alignment horizontal="right" vertical="center"/>
    </xf>
    <xf numFmtId="167" fontId="10" fillId="3" borderId="33" xfId="0" applyNumberFormat="1" applyFont="1" applyFill="1" applyBorder="1" applyAlignment="1">
      <alignment horizontal="right" vertical="center"/>
    </xf>
    <xf numFmtId="167" fontId="10" fillId="0" borderId="43" xfId="0" applyNumberFormat="1" applyFont="1" applyFill="1" applyBorder="1" applyAlignment="1">
      <alignment horizontal="right" vertical="center"/>
    </xf>
    <xf numFmtId="167" fontId="10" fillId="7" borderId="54" xfId="0" applyNumberFormat="1" applyFont="1" applyFill="1" applyBorder="1" applyAlignment="1">
      <alignment horizontal="right" vertical="center"/>
    </xf>
    <xf numFmtId="167" fontId="10" fillId="7" borderId="49" xfId="0" applyNumberFormat="1" applyFont="1" applyFill="1" applyBorder="1" applyAlignment="1">
      <alignment horizontal="right" vertical="center"/>
    </xf>
    <xf numFmtId="167" fontId="11" fillId="5" borderId="59" xfId="0" applyNumberFormat="1" applyFont="1" applyFill="1" applyBorder="1" applyAlignment="1">
      <alignment horizontal="right" vertical="center"/>
    </xf>
    <xf numFmtId="167" fontId="11" fillId="5" borderId="57" xfId="0" applyNumberFormat="1" applyFont="1" applyFill="1" applyBorder="1" applyAlignment="1">
      <alignment horizontal="right" vertical="center"/>
    </xf>
    <xf numFmtId="167" fontId="11" fillId="5" borderId="70" xfId="0" applyNumberFormat="1" applyFont="1" applyFill="1" applyBorder="1" applyAlignment="1">
      <alignment horizontal="right" vertical="center"/>
    </xf>
    <xf numFmtId="167" fontId="10" fillId="0" borderId="34" xfId="0" applyNumberFormat="1" applyFont="1" applyFill="1" applyBorder="1" applyAlignment="1">
      <alignment horizontal="right" vertical="center"/>
    </xf>
    <xf numFmtId="167" fontId="10" fillId="0" borderId="35" xfId="0" applyNumberFormat="1" applyFont="1" applyFill="1" applyBorder="1" applyAlignment="1">
      <alignment horizontal="right" vertical="center"/>
    </xf>
    <xf numFmtId="167" fontId="10" fillId="4" borderId="34" xfId="0" applyNumberFormat="1" applyFont="1" applyFill="1" applyBorder="1" applyAlignment="1">
      <alignment horizontal="right" vertical="center"/>
    </xf>
    <xf numFmtId="167" fontId="10" fillId="3" borderId="28" xfId="0" applyNumberFormat="1" applyFont="1" applyFill="1" applyBorder="1" applyAlignment="1">
      <alignment horizontal="right" vertical="center"/>
    </xf>
    <xf numFmtId="167" fontId="10" fillId="3" borderId="35" xfId="0" applyNumberFormat="1" applyFont="1" applyFill="1" applyBorder="1" applyAlignment="1">
      <alignment horizontal="right" vertical="center"/>
    </xf>
    <xf numFmtId="167" fontId="10" fillId="0" borderId="58" xfId="0" applyNumberFormat="1" applyFont="1" applyFill="1" applyBorder="1" applyAlignment="1">
      <alignment horizontal="right" vertical="center"/>
    </xf>
    <xf numFmtId="167" fontId="10" fillId="7" borderId="50" xfId="0" applyNumberFormat="1" applyFont="1" applyFill="1" applyBorder="1" applyAlignment="1">
      <alignment horizontal="right" vertical="center"/>
    </xf>
    <xf numFmtId="167" fontId="10" fillId="7" borderId="44" xfId="0" applyNumberFormat="1" applyFont="1" applyFill="1" applyBorder="1" applyAlignment="1">
      <alignment horizontal="right" vertical="center"/>
    </xf>
    <xf numFmtId="167" fontId="10" fillId="0" borderId="46" xfId="0" applyNumberFormat="1" applyFont="1" applyFill="1" applyBorder="1" applyAlignment="1">
      <alignment horizontal="right" vertical="center"/>
    </xf>
    <xf numFmtId="167" fontId="10" fillId="7" borderId="58" xfId="0" applyNumberFormat="1" applyFont="1" applyFill="1" applyBorder="1" applyAlignment="1">
      <alignment horizontal="right" vertical="center"/>
    </xf>
    <xf numFmtId="167" fontId="11" fillId="5" borderId="55" xfId="0" applyNumberFormat="1" applyFont="1" applyFill="1" applyBorder="1" applyAlignment="1">
      <alignment horizontal="right" vertical="center"/>
    </xf>
    <xf numFmtId="167" fontId="11" fillId="5" borderId="39" xfId="0" applyNumberFormat="1" applyFont="1" applyFill="1" applyBorder="1" applyAlignment="1">
      <alignment horizontal="right" vertical="center"/>
    </xf>
    <xf numFmtId="167" fontId="11" fillId="5" borderId="10" xfId="0" applyNumberFormat="1" applyFont="1" applyFill="1" applyBorder="1" applyAlignment="1">
      <alignment horizontal="right" vertical="center"/>
    </xf>
    <xf numFmtId="167" fontId="10" fillId="0" borderId="30" xfId="0" applyNumberFormat="1" applyFont="1" applyFill="1" applyBorder="1" applyAlignment="1">
      <alignment horizontal="right" vertical="center"/>
    </xf>
    <xf numFmtId="167" fontId="10" fillId="0" borderId="40" xfId="0" applyNumberFormat="1" applyFont="1" applyFill="1" applyBorder="1" applyAlignment="1">
      <alignment horizontal="right" vertical="center"/>
    </xf>
    <xf numFmtId="167" fontId="10" fillId="7" borderId="45" xfId="0" applyNumberFormat="1" applyFont="1" applyFill="1" applyBorder="1" applyAlignment="1">
      <alignment horizontal="right" vertical="center"/>
    </xf>
    <xf numFmtId="167" fontId="10" fillId="0" borderId="54" xfId="0" applyNumberFormat="1" applyFont="1" applyFill="1" applyBorder="1" applyAlignment="1">
      <alignment horizontal="right" vertical="center"/>
    </xf>
    <xf numFmtId="167" fontId="10" fillId="0" borderId="56" xfId="0" applyNumberFormat="1" applyFont="1" applyFill="1" applyBorder="1" applyAlignment="1">
      <alignment horizontal="right" vertical="center"/>
    </xf>
    <xf numFmtId="167" fontId="10" fillId="3" borderId="29" xfId="0" applyNumberFormat="1" applyFont="1" applyFill="1" applyBorder="1" applyAlignment="1">
      <alignment horizontal="right" vertical="center"/>
    </xf>
    <xf numFmtId="167" fontId="11" fillId="5" borderId="52" xfId="0" applyNumberFormat="1" applyFont="1" applyFill="1" applyBorder="1" applyAlignment="1">
      <alignment horizontal="right" vertical="center"/>
    </xf>
    <xf numFmtId="167" fontId="11" fillId="5" borderId="37" xfId="0" applyNumberFormat="1" applyFont="1" applyFill="1" applyBorder="1" applyAlignment="1">
      <alignment horizontal="right" vertical="center"/>
    </xf>
    <xf numFmtId="167" fontId="11" fillId="5" borderId="67" xfId="0" applyNumberFormat="1" applyFont="1" applyFill="1" applyBorder="1" applyAlignment="1">
      <alignment horizontal="right" vertical="center"/>
    </xf>
    <xf numFmtId="167" fontId="10" fillId="4" borderId="30" xfId="0" applyNumberFormat="1" applyFont="1" applyFill="1" applyBorder="1" applyAlignment="1">
      <alignment horizontal="right" vertical="center"/>
    </xf>
    <xf numFmtId="167" fontId="10" fillId="4" borderId="66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7" borderId="38" xfId="0" applyNumberFormat="1" applyFont="1" applyFill="1" applyBorder="1" applyAlignment="1">
      <alignment horizontal="right" vertical="center"/>
    </xf>
    <xf numFmtId="167" fontId="10" fillId="0" borderId="50" xfId="0" applyNumberFormat="1" applyFont="1" applyFill="1" applyBorder="1" applyAlignment="1">
      <alignment horizontal="right" vertical="center"/>
    </xf>
    <xf numFmtId="167" fontId="10" fillId="7" borderId="63" xfId="0" applyNumberFormat="1" applyFont="1" applyFill="1" applyBorder="1" applyAlignment="1">
      <alignment horizontal="right" vertical="center"/>
    </xf>
    <xf numFmtId="167" fontId="11" fillId="5" borderId="12" xfId="0" applyNumberFormat="1" applyFont="1" applyFill="1" applyBorder="1" applyAlignment="1">
      <alignment horizontal="right" vertical="center"/>
    </xf>
    <xf numFmtId="167" fontId="6" fillId="4" borderId="0" xfId="0" applyNumberFormat="1" applyFont="1" applyFill="1" applyBorder="1" applyAlignment="1">
      <alignment horizontal="right" vertical="center"/>
    </xf>
    <xf numFmtId="167" fontId="6" fillId="4" borderId="33" xfId="0" applyNumberFormat="1" applyFont="1" applyFill="1" applyBorder="1" applyAlignment="1">
      <alignment horizontal="right" vertical="center"/>
    </xf>
    <xf numFmtId="167" fontId="6" fillId="4" borderId="66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indent="1"/>
    </xf>
    <xf numFmtId="0" fontId="9" fillId="5" borderId="7" xfId="0" applyFont="1" applyFill="1" applyBorder="1" applyAlignment="1">
      <alignment horizontal="left" vertical="center" indent="1" shrinkToFit="1"/>
    </xf>
    <xf numFmtId="0" fontId="9" fillId="5" borderId="2" xfId="0" applyFont="1" applyFill="1" applyBorder="1" applyAlignment="1">
      <alignment horizontal="left" vertical="center" indent="1" shrinkToFit="1"/>
    </xf>
    <xf numFmtId="0" fontId="9" fillId="5" borderId="6" xfId="0" applyFont="1" applyFill="1" applyBorder="1" applyAlignment="1">
      <alignment horizontal="left" vertical="center" indent="1" shrinkToFit="1"/>
    </xf>
    <xf numFmtId="0" fontId="9" fillId="5" borderId="4" xfId="0" applyFont="1" applyFill="1" applyBorder="1" applyAlignment="1">
      <alignment horizontal="left" vertical="center" indent="1" shrinkToFit="1"/>
    </xf>
    <xf numFmtId="0" fontId="9" fillId="5" borderId="3" xfId="0" applyFont="1" applyFill="1" applyBorder="1" applyAlignment="1">
      <alignment horizontal="left" vertical="center" indent="1" shrinkToFit="1"/>
    </xf>
    <xf numFmtId="0" fontId="8" fillId="8" borderId="12" xfId="0" applyFont="1" applyFill="1" applyBorder="1" applyAlignment="1">
      <alignment horizontal="left" vertical="center" wrapText="1" indent="1"/>
    </xf>
    <xf numFmtId="0" fontId="8" fillId="8" borderId="18" xfId="0" applyFont="1" applyFill="1" applyBorder="1" applyAlignment="1">
      <alignment horizontal="left" vertical="center" wrapText="1" indent="1"/>
    </xf>
    <xf numFmtId="0" fontId="4" fillId="6" borderId="19" xfId="0" applyFont="1" applyFill="1" applyBorder="1" applyAlignment="1">
      <alignment horizontal="left" vertical="center" wrapText="1" indent="1"/>
    </xf>
    <xf numFmtId="0" fontId="4" fillId="6" borderId="20" xfId="0" applyFont="1" applyFill="1" applyBorder="1" applyAlignment="1">
      <alignment horizontal="left" vertical="center" wrapText="1" indent="1"/>
    </xf>
    <xf numFmtId="0" fontId="4" fillId="7" borderId="11" xfId="0" applyFont="1" applyFill="1" applyBorder="1" applyAlignment="1">
      <alignment horizontal="left" vertical="center" wrapText="1" indent="1"/>
    </xf>
    <xf numFmtId="0" fontId="5" fillId="8" borderId="12" xfId="0" applyFont="1" applyFill="1" applyBorder="1" applyAlignment="1">
      <alignment horizontal="left" vertical="center" wrapText="1" indent="1"/>
    </xf>
    <xf numFmtId="0" fontId="5" fillId="8" borderId="18" xfId="0" applyFont="1" applyFill="1" applyBorder="1" applyAlignment="1">
      <alignment horizontal="left" vertical="center" wrapText="1" indent="1"/>
    </xf>
    <xf numFmtId="0" fontId="9" fillId="5" borderId="25" xfId="0" applyFont="1" applyFill="1" applyBorder="1" applyAlignment="1">
      <alignment horizontal="left" vertical="center" indent="1" shrinkToFit="1"/>
    </xf>
    <xf numFmtId="0" fontId="9" fillId="5" borderId="0" xfId="0" applyFont="1" applyFill="1" applyBorder="1" applyAlignment="1">
      <alignment horizontal="left" vertical="center" indent="1" shrinkToFit="1"/>
    </xf>
    <xf numFmtId="0" fontId="9" fillId="5" borderId="5" xfId="0" applyFont="1" applyFill="1" applyBorder="1" applyAlignment="1">
      <alignment horizontal="left" vertical="center" indent="1" shrinkToFit="1"/>
    </xf>
    <xf numFmtId="0" fontId="9" fillId="5" borderId="9" xfId="0" applyFont="1" applyFill="1" applyBorder="1" applyAlignment="1">
      <alignment horizontal="left" vertical="center" indent="1" shrinkToFit="1"/>
    </xf>
    <xf numFmtId="0" fontId="9" fillId="5" borderId="26" xfId="0" applyFont="1" applyFill="1" applyBorder="1" applyAlignment="1">
      <alignment horizontal="left" vertical="center" indent="1" shrinkToFit="1"/>
    </xf>
    <xf numFmtId="0" fontId="9" fillId="5" borderId="24" xfId="0" applyFont="1" applyFill="1" applyBorder="1" applyAlignment="1">
      <alignment horizontal="left" vertical="center" indent="1" shrinkToFit="1"/>
    </xf>
    <xf numFmtId="0" fontId="9" fillId="5" borderId="22" xfId="0" applyFont="1" applyFill="1" applyBorder="1" applyAlignment="1">
      <alignment horizontal="left" vertical="center" indent="1" shrinkToFit="1"/>
    </xf>
    <xf numFmtId="0" fontId="9" fillId="5" borderId="21" xfId="0" applyFont="1" applyFill="1" applyBorder="1" applyAlignment="1">
      <alignment horizontal="left" vertical="center" indent="1" shrinkToFit="1"/>
    </xf>
    <xf numFmtId="0" fontId="10" fillId="6" borderId="14" xfId="0" applyFont="1" applyFill="1" applyBorder="1" applyAlignment="1">
      <alignment horizontal="left" vertical="center" wrapText="1" indent="1"/>
    </xf>
    <xf numFmtId="0" fontId="10" fillId="6" borderId="17" xfId="0" applyFont="1" applyFill="1" applyBorder="1" applyAlignment="1">
      <alignment horizontal="left" vertical="center" wrapText="1" indent="1"/>
    </xf>
    <xf numFmtId="6" fontId="10" fillId="6" borderId="14" xfId="0" applyNumberFormat="1" applyFont="1" applyFill="1" applyBorder="1" applyAlignment="1">
      <alignment horizontal="left" vertical="center" indent="1"/>
    </xf>
    <xf numFmtId="6" fontId="10" fillId="7" borderId="16" xfId="0" applyNumberFormat="1" applyFont="1" applyFill="1" applyBorder="1" applyAlignment="1">
      <alignment horizontal="left" vertical="center" indent="1"/>
    </xf>
    <xf numFmtId="6" fontId="8" fillId="8" borderId="12" xfId="0" applyNumberFormat="1" applyFont="1" applyFill="1" applyBorder="1" applyAlignment="1">
      <alignment horizontal="left" vertical="center" indent="1"/>
    </xf>
    <xf numFmtId="6" fontId="4" fillId="6" borderId="0" xfId="0" applyNumberFormat="1" applyFont="1" applyFill="1" applyBorder="1" applyAlignment="1">
      <alignment horizontal="left" vertical="center" indent="1"/>
    </xf>
    <xf numFmtId="6" fontId="4" fillId="7" borderId="16" xfId="0" applyNumberFormat="1" applyFont="1" applyFill="1" applyBorder="1" applyAlignment="1">
      <alignment horizontal="left" vertical="center" indent="1"/>
    </xf>
    <xf numFmtId="6" fontId="5" fillId="8" borderId="23" xfId="0" applyNumberFormat="1" applyFont="1" applyFill="1" applyBorder="1" applyAlignment="1">
      <alignment horizontal="left" vertical="center" indent="1"/>
    </xf>
    <xf numFmtId="6" fontId="5" fillId="6" borderId="8" xfId="0" applyNumberFormat="1" applyFont="1" applyFill="1" applyBorder="1" applyAlignment="1">
      <alignment horizontal="left" vertical="center" indent="1"/>
    </xf>
    <xf numFmtId="6" fontId="5" fillId="6" borderId="13" xfId="0" applyNumberFormat="1" applyFont="1" applyFill="1" applyBorder="1" applyAlignment="1">
      <alignment horizontal="left" vertical="center" indent="1"/>
    </xf>
    <xf numFmtId="6" fontId="5" fillId="7" borderId="27" xfId="0" applyNumberFormat="1" applyFont="1" applyFill="1" applyBorder="1" applyAlignment="1">
      <alignment horizontal="left" vertical="center" indent="1"/>
    </xf>
    <xf numFmtId="6" fontId="5" fillId="7" borderId="13" xfId="0" applyNumberFormat="1" applyFont="1" applyFill="1" applyBorder="1" applyAlignment="1">
      <alignment horizontal="left" vertical="center" indent="1"/>
    </xf>
    <xf numFmtId="6" fontId="5" fillId="3" borderId="27" xfId="0" applyNumberFormat="1" applyFont="1" applyFill="1" applyBorder="1" applyAlignment="1">
      <alignment horizontal="left" vertical="center" indent="1"/>
    </xf>
    <xf numFmtId="6" fontId="5" fillId="3" borderId="8" xfId="0" applyNumberFormat="1" applyFont="1" applyFill="1" applyBorder="1" applyAlignment="1">
      <alignment horizontal="left" vertical="center" indent="1"/>
    </xf>
    <xf numFmtId="6" fontId="5" fillId="6" borderId="1" xfId="0" applyNumberFormat="1" applyFont="1" applyFill="1" applyBorder="1" applyAlignment="1">
      <alignment horizontal="left" vertical="center" indent="1"/>
    </xf>
    <xf numFmtId="6" fontId="5" fillId="7" borderId="1" xfId="0" applyNumberFormat="1" applyFont="1" applyFill="1" applyBorder="1" applyAlignment="1">
      <alignment horizontal="left" vertical="center" indent="1"/>
    </xf>
    <xf numFmtId="6" fontId="5" fillId="3" borderId="1" xfId="0" applyNumberFormat="1" applyFont="1" applyFill="1" applyBorder="1" applyAlignment="1">
      <alignment horizontal="left" vertical="center" inden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56"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u val="none"/>
        <vertAlign val="baseline"/>
        <sz val="10"/>
        <name val="Microsoft Sans Serif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sz val="10"/>
        <name val="Microsoft Sans Serif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u val="none"/>
        <vertAlign val="baseline"/>
        <sz val="10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u val="none"/>
        <vertAlign val="baseline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alignment horizontal="left" vertical="center" textRotation="0" indent="0" justifyLastLine="0" readingOrder="0"/>
    </dxf>
    <dxf>
      <font>
        <u val="none"/>
        <vertAlign val="baseline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5117038483843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511703848384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5117038483843"/>
        </left>
        <right style="medium">
          <color theme="4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511703848384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7" formatCode="#,##0\ &quot;€&quot;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numFmt numFmtId="167" formatCode="#,##0\ &quot;€&quot;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12:E23" totalsRowCount="1" headerRowDxfId="155" dataDxfId="153" totalsRowDxfId="151" headerRowBorderDxfId="154" tableBorderDxfId="152" totalsRowBorderDxfId="150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LOGEMENT" totalsRowLabel="Total" dataDxfId="149" totalsRowDxfId="148"/>
    <tableColumn id="2" xr3:uid="{00000000-0010-0000-0000-000002000000}" name="Coût prévu" totalsRowFunction="sum" dataDxfId="2" totalsRowDxfId="147"/>
    <tableColumn id="3" xr3:uid="{00000000-0010-0000-0000-000003000000}" name="Coût réel" totalsRowFunction="sum" dataDxfId="1" totalsRowDxfId="146"/>
    <tableColumn id="4" xr3:uid="{00000000-0010-0000-0000-000004000000}" name="Écart" totalsRowFunction="sum" dataDxfId="0" totalsRowDxfId="145">
      <calculatedColumnFormula>Tableau1[[#This Row],[Coût prévu]]-Tableau1[[#This Row],[Coût réel]]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au10" displayName="Tableau10" ref="G40:J44" totalsRowCount="1" headerRowDxfId="40" dataDxfId="38" totalsRowDxfId="36" headerRowBorderDxfId="39" tableBorderDxfId="37" totalsRowBorderDxfId="35">
  <autoFilter ref="G40:J4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ÉCONOMIES OU INVESTISSEMENTS" totalsRowLabel="Total" dataDxfId="34" totalsRowDxfId="33"/>
    <tableColumn id="2" xr3:uid="{00000000-0010-0000-0900-000002000000}" name="Coût prévu" totalsRowFunction="sum" dataDxfId="32" totalsRowDxfId="31"/>
    <tableColumn id="3" xr3:uid="{00000000-0010-0000-0900-000003000000}" name="Coût réel" totalsRowFunction="sum" dataDxfId="30" totalsRowDxfId="29"/>
    <tableColumn id="4" xr3:uid="{00000000-0010-0000-0900-000004000000}" name="Écart" totalsRowFunction="sum" dataDxfId="28" totalsRowDxfId="27">
      <calculatedColumnFormula>Tableau10[[#This Row],[Coût prévu]]-Tableau10[[#This Row],[Coût réel]]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au7" displayName="Tableau7" ref="B56:E64" totalsRowCount="1" headerRowDxfId="26" dataDxfId="25" totalsRowDxfId="23" tableBorderDxfId="24">
  <autoFilter ref="B56:E6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SOINS PERSONNELS" totalsRowLabel="Total" dataDxfId="22" totalsRowDxfId="21"/>
    <tableColumn id="2" xr3:uid="{00000000-0010-0000-0A00-000002000000}" name="Coût prévu" totalsRowFunction="sum" dataDxfId="20" totalsRowDxfId="19"/>
    <tableColumn id="3" xr3:uid="{00000000-0010-0000-0A00-000003000000}" name="Coût réel" totalsRowFunction="sum" dataDxfId="18" totalsRowDxfId="17"/>
    <tableColumn id="4" xr3:uid="{00000000-0010-0000-0A00-000004000000}" name="Écart" totalsRowFunction="sum" dataDxfId="16" totalsRowDxfId="15">
      <calculatedColumnFormula>Tableau7[[#This Row],[Coût prévu]]-Tableau7[[#This Row],[Coût réel]]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eau2" displayName="Tableau2" ref="G12:J22" totalsRowCount="1" headerRowDxfId="14" dataDxfId="13" totalsRowDxfId="11" tableBorderDxfId="12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LOISIRS" totalsRowLabel="Total" dataDxfId="10" totalsRowDxfId="9"/>
    <tableColumn id="2" xr3:uid="{00000000-0010-0000-0B00-000002000000}" name="Coût prévu" totalsRowFunction="sum" dataDxfId="8" totalsRowDxfId="7"/>
    <tableColumn id="3" xr3:uid="{00000000-0010-0000-0B00-000003000000}" name="Coût réel" totalsRowFunction="sum" dataDxfId="6" totalsRowDxfId="5"/>
    <tableColumn id="4" xr3:uid="{00000000-0010-0000-0B00-000004000000}" name="Écart" totalsRowFunction="sum" dataDxfId="4" totalsRowDxfId="3">
      <calculatedColumnFormula>Tableau2[[#This Row],[Coût prévu]]-Tableau2[[#This Row],[Coût réel]]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au4" displayName="Tableau4" ref="B35:E40" totalsRowCount="1" headerRowDxfId="144" dataDxfId="142" totalsRowDxfId="140" headerRowBorderDxfId="143" tableBorderDxfId="141" totalsRowBorderDxfId="139">
  <autoFilter ref="B35:E39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SSURANCES" totalsRowLabel="Total" dataDxfId="138" totalsRowDxfId="137"/>
    <tableColumn id="2" xr3:uid="{00000000-0010-0000-0100-000002000000}" name="Coût prévu" totalsRowFunction="sum" dataDxfId="136" totalsRowDxfId="135"/>
    <tableColumn id="3" xr3:uid="{00000000-0010-0000-0100-000003000000}" name="Coût réel" totalsRowFunction="sum" dataDxfId="134" totalsRowDxfId="133"/>
    <tableColumn id="4" xr3:uid="{00000000-0010-0000-0100-000004000000}" name="Écart" totalsRowFunction="sum" dataDxfId="132" totalsRowDxfId="131">
      <calculatedColumnFormula>Tableau4[[#This Row],[Coût prévu]]-Tableau4[[#This Row],[Coût réel]]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au12" displayName="Tableau12" ref="G52:J57" totalsRowCount="1" headerRowDxfId="130" dataDxfId="128" totalsRowDxfId="126" headerRowBorderDxfId="129" tableBorderDxfId="127" totalsRowBorderDxfId="125">
  <autoFilter ref="G52:J56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JURIQUE" totalsRowLabel="Total" dataDxfId="124" totalsRowDxfId="123"/>
    <tableColumn id="2" xr3:uid="{00000000-0010-0000-0200-000002000000}" name="Coût prévu" totalsRowFunction="sum" dataDxfId="122" totalsRowDxfId="121"/>
    <tableColumn id="3" xr3:uid="{00000000-0010-0000-0200-000003000000}" name="Coût réel" totalsRowFunction="sum" dataDxfId="120" totalsRowDxfId="119"/>
    <tableColumn id="4" xr3:uid="{00000000-0010-0000-0200-000004000000}" name="Écart" totalsRowFunction="sum" dataDxfId="118" totalsRowDxfId="117">
      <calculatedColumnFormula>Tableau12[[#This Row],[Coût prévu]]-Tableau12[[#This Row],[Coût réel]]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au6" displayName="Tableau6" ref="B48:E54" totalsRowCount="1" headerRowDxfId="116" dataDxfId="114" totalsRowDxfId="112" headerRowBorderDxfId="115" tableBorderDxfId="113" totalsRowBorderDxfId="111">
  <autoFilter ref="B48:E5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NIMAUX" totalsRowLabel="Total" dataDxfId="110" totalsRowDxfId="109"/>
    <tableColumn id="2" xr3:uid="{00000000-0010-0000-0300-000002000000}" name="Coût prévu" totalsRowFunction="sum" dataDxfId="108" totalsRowDxfId="107"/>
    <tableColumn id="3" xr3:uid="{00000000-0010-0000-0300-000003000000}" name="Coût réel" totalsRowFunction="sum" dataDxfId="106" totalsRowDxfId="105"/>
    <tableColumn id="4" xr3:uid="{00000000-0010-0000-0300-000004000000}" name="Écart" totalsRowFunction="sum" dataDxfId="104" totalsRowDxfId="103">
      <calculatedColumnFormula>Tableau6[[#This Row],[Coût prévu]]-Tableau6[[#This Row],[Coût réel]]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au11" displayName="Tableau11" ref="G46:J50" totalsRowCount="1" headerRowDxfId="102" dataDxfId="101" totalsRowDxfId="99" tableBorderDxfId="100">
  <autoFilter ref="G46:J49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CADEAUX ET DONS" totalsRowLabel="Total" dataDxfId="98" totalsRowDxfId="97"/>
    <tableColumn id="2" xr3:uid="{00000000-0010-0000-0400-000002000000}" name="Coût prévu" totalsRowFunction="sum" dataDxfId="96" totalsRowDxfId="95"/>
    <tableColumn id="3" xr3:uid="{00000000-0010-0000-0400-000003000000}" name="Coût réel" totalsRowFunction="sum" dataDxfId="94" totalsRowDxfId="93"/>
    <tableColumn id="4" xr3:uid="{00000000-0010-0000-0400-000004000000}" name="Écart" totalsRowFunction="sum" dataDxfId="92" totalsRowDxfId="91">
      <calculatedColumnFormula>Tableau11[[#This Row],[Coût prévu]]-Tableau11[[#This Row],[Coût réel]]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au5" displayName="Tableau5" ref="B42:E46" totalsRowCount="1" headerRowDxfId="90" dataDxfId="89" totalsRowDxfId="87" tableBorderDxfId="88">
  <autoFilter ref="B42:E45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ALIMENTATION" totalsRowLabel="Total" dataDxfId="86" totalsRowDxfId="85"/>
    <tableColumn id="2" xr3:uid="{00000000-0010-0000-0500-000002000000}" name="Coût prévu" totalsRowFunction="sum" dataDxfId="84" totalsRowDxfId="83"/>
    <tableColumn id="3" xr3:uid="{00000000-0010-0000-0500-000003000000}" name="Coût réel" totalsRowFunction="sum" dataDxfId="82" totalsRowDxfId="81"/>
    <tableColumn id="4" xr3:uid="{00000000-0010-0000-0500-000004000000}" name="Écart" totalsRowFunction="sum" dataDxfId="80" totalsRowDxfId="79">
      <calculatedColumnFormula>Tableau5[[#This Row],[Coût prévu]]-Tableau5[[#This Row],[Coût réel]]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au9" displayName="Tableau9" ref="G33:J38" totalsRowCount="1" headerRowDxfId="78" dataDxfId="77" totalsRowDxfId="75" tableBorderDxfId="76">
  <autoFilter ref="G33:J37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4" totalsRowDxfId="73"/>
    <tableColumn id="2" xr3:uid="{00000000-0010-0000-0600-000002000000}" name="Coût prévu" totalsRowFunction="sum" dataDxfId="72" totalsRowDxfId="71"/>
    <tableColumn id="3" xr3:uid="{00000000-0010-0000-0600-000003000000}" name="Coût réel" totalsRowFunction="sum" dataDxfId="70" totalsRowDxfId="69"/>
    <tableColumn id="4" xr3:uid="{00000000-0010-0000-0600-000004000000}" name="Écart" totalsRowFunction="sum" dataDxfId="68" totalsRowDxfId="67">
      <calculatedColumnFormula>Tableau9[[#This Row],[Coût prévu]]-Tableau9[[#This Row],[Coût réel]]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eau3" displayName="Tableau3" ref="B25:E33" totalsRowCount="1" headerRowDxfId="66" dataDxfId="65" totalsRowDxfId="63" tableBorderDxfId="64">
  <autoFilter ref="B25:E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S" totalsRowLabel="Total" dataDxfId="62" totalsRowDxfId="61"/>
    <tableColumn id="2" xr3:uid="{00000000-0010-0000-0700-000002000000}" name="Coût prévu" totalsRowFunction="sum" dataDxfId="60" totalsRowDxfId="59"/>
    <tableColumn id="3" xr3:uid="{00000000-0010-0000-0700-000003000000}" name="Coût réel" totalsRowFunction="sum" dataDxfId="58" totalsRowDxfId="57"/>
    <tableColumn id="4" xr3:uid="{00000000-0010-0000-0700-000004000000}" name="Écart" totalsRowFunction="sum" dataDxfId="56" totalsRowDxfId="55">
      <calculatedColumnFormula>Tableau3[[#This Row],[Coût prévu]]-Tableau3[[#This Row],[Coût réel]]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au8" displayName="Tableau8" ref="G24:J31" totalsRowCount="1" headerRowDxfId="54" dataDxfId="52" totalsRowDxfId="50" headerRowBorderDxfId="53" tableBorderDxfId="51" totalsRowBorderDxfId="49">
  <autoFilter ref="G24:J30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CRÉDITS" totalsRowLabel="Total" dataDxfId="48" totalsRowDxfId="47"/>
    <tableColumn id="2" xr3:uid="{00000000-0010-0000-0800-000002000000}" name="Coût prévu" totalsRowFunction="sum" dataDxfId="46" totalsRowDxfId="45"/>
    <tableColumn id="3" xr3:uid="{00000000-0010-0000-0800-000003000000}" name="Coût réel" totalsRowFunction="sum" dataDxfId="44" totalsRowDxfId="43"/>
    <tableColumn id="4" xr3:uid="{00000000-0010-0000-0800-000004000000}" name="Écart" totalsRowFunction="sum" dataDxfId="42" totalsRowDxfId="41">
      <calculatedColumnFormula>Tableau8[[#This Row],[Coût prévu]]-Tableau8[[#This Row],[Coût réel]]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5"/>
  <sheetViews>
    <sheetView showGridLines="0" tabSelected="1" workbookViewId="0"/>
  </sheetViews>
  <sheetFormatPr baseColWidth="10" defaultColWidth="9.140625" defaultRowHeight="12.75" x14ac:dyDescent="0.2"/>
  <cols>
    <col min="1" max="1" width="2.28515625" customWidth="1"/>
    <col min="2" max="2" width="34.7109375" customWidth="1"/>
    <col min="3" max="5" width="16.5703125" customWidth="1"/>
    <col min="6" max="6" width="4.42578125" customWidth="1"/>
    <col min="7" max="7" width="42.28515625" customWidth="1"/>
    <col min="8" max="10" width="16.5703125" customWidth="1"/>
  </cols>
  <sheetData>
    <row r="1" spans="1:11" ht="10.5" customHeight="1" x14ac:dyDescent="0.5">
      <c r="A1" s="14"/>
      <c r="B1" s="5"/>
      <c r="C1" s="5"/>
      <c r="D1" s="5"/>
      <c r="E1" s="5"/>
      <c r="F1" s="5"/>
      <c r="G1" s="5"/>
      <c r="H1" s="5"/>
      <c r="I1" s="5"/>
      <c r="J1" s="6"/>
    </row>
    <row r="2" spans="1:11" ht="51.95" customHeight="1" x14ac:dyDescent="0.2">
      <c r="A2" s="14"/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1" ht="9" customHeight="1" x14ac:dyDescent="0.2">
      <c r="A3" s="2"/>
      <c r="B3" s="152"/>
      <c r="C3" s="152"/>
      <c r="D3" s="152"/>
      <c r="E3" s="152"/>
      <c r="F3" s="152"/>
      <c r="G3" s="152"/>
      <c r="H3" s="152"/>
      <c r="I3" s="152"/>
      <c r="J3" s="152"/>
    </row>
    <row r="4" spans="1:11" s="11" customFormat="1" ht="20.100000000000001" customHeight="1" x14ac:dyDescent="0.2">
      <c r="A4" s="3"/>
      <c r="B4" s="12"/>
      <c r="C4" s="10"/>
      <c r="D4" s="10"/>
      <c r="E4" s="10"/>
      <c r="F4" s="10"/>
      <c r="G4" s="10"/>
      <c r="H4" s="10"/>
      <c r="I4" s="10"/>
      <c r="J4" s="10"/>
    </row>
    <row r="5" spans="1:11" ht="18" customHeight="1" x14ac:dyDescent="0.2">
      <c r="A5" s="1"/>
      <c r="B5" s="176" t="s">
        <v>1</v>
      </c>
      <c r="C5" s="181" t="s">
        <v>40</v>
      </c>
      <c r="D5" s="182"/>
      <c r="E5" s="183">
        <v>2500</v>
      </c>
      <c r="F5" s="7"/>
      <c r="G5" s="164" t="s">
        <v>46</v>
      </c>
      <c r="H5" s="158"/>
      <c r="I5" s="165"/>
      <c r="J5" s="189">
        <f>E7-J59</f>
        <v>940</v>
      </c>
    </row>
    <row r="6" spans="1:11" ht="18" customHeight="1" thickBot="1" x14ac:dyDescent="0.25">
      <c r="A6" s="1"/>
      <c r="B6" s="174"/>
      <c r="C6" s="153" t="s">
        <v>41</v>
      </c>
      <c r="D6" s="153"/>
      <c r="E6" s="184">
        <v>500</v>
      </c>
      <c r="F6" s="7"/>
      <c r="G6" s="178"/>
      <c r="H6" s="179"/>
      <c r="I6" s="180"/>
      <c r="J6" s="190"/>
    </row>
    <row r="7" spans="1:11" ht="18" customHeight="1" thickBot="1" x14ac:dyDescent="0.25">
      <c r="A7" s="1"/>
      <c r="B7" s="177"/>
      <c r="C7" s="166" t="s">
        <v>42</v>
      </c>
      <c r="D7" s="167"/>
      <c r="E7" s="185">
        <f>SUM(E5:E6)</f>
        <v>3000</v>
      </c>
      <c r="F7" s="7"/>
      <c r="G7" s="161" t="s">
        <v>47</v>
      </c>
      <c r="H7" s="162"/>
      <c r="I7" s="163"/>
      <c r="J7" s="191">
        <f>E10-J61</f>
        <v>960</v>
      </c>
      <c r="K7" s="15"/>
    </row>
    <row r="8" spans="1:11" ht="18" customHeight="1" thickBot="1" x14ac:dyDescent="0.25">
      <c r="A8" s="1"/>
      <c r="B8" s="173" t="s">
        <v>2</v>
      </c>
      <c r="C8" s="168" t="s">
        <v>40</v>
      </c>
      <c r="D8" s="169"/>
      <c r="E8" s="186">
        <v>2500</v>
      </c>
      <c r="F8" s="7"/>
      <c r="G8" s="178"/>
      <c r="H8" s="179"/>
      <c r="I8" s="180"/>
      <c r="J8" s="192"/>
    </row>
    <row r="9" spans="1:11" ht="18" customHeight="1" thickBot="1" x14ac:dyDescent="0.25">
      <c r="A9" s="1"/>
      <c r="B9" s="174"/>
      <c r="C9" s="170" t="s">
        <v>41</v>
      </c>
      <c r="D9" s="170"/>
      <c r="E9" s="187">
        <v>500</v>
      </c>
      <c r="F9" s="7"/>
      <c r="G9" s="161" t="s">
        <v>48</v>
      </c>
      <c r="H9" s="162"/>
      <c r="I9" s="163"/>
      <c r="J9" s="193">
        <f>J7-J5</f>
        <v>20</v>
      </c>
      <c r="K9" s="15"/>
    </row>
    <row r="10" spans="1:11" ht="18" customHeight="1" thickBot="1" x14ac:dyDescent="0.25">
      <c r="A10" s="1"/>
      <c r="B10" s="175"/>
      <c r="C10" s="171" t="s">
        <v>42</v>
      </c>
      <c r="D10" s="172"/>
      <c r="E10" s="188">
        <f>SUM(E8:E9)</f>
        <v>3000</v>
      </c>
      <c r="F10" s="7"/>
      <c r="G10" s="164"/>
      <c r="H10" s="158"/>
      <c r="I10" s="165"/>
      <c r="J10" s="194"/>
      <c r="K10" s="15"/>
    </row>
    <row r="11" spans="1:11" ht="20.100000000000001" customHeight="1" thickBot="1" x14ac:dyDescent="0.25">
      <c r="A11" s="1"/>
      <c r="C11" s="13"/>
      <c r="D11" s="8"/>
      <c r="E11" s="73"/>
      <c r="F11" s="7"/>
      <c r="G11" s="9"/>
      <c r="H11" s="9"/>
      <c r="I11" s="9"/>
      <c r="J11" s="74"/>
    </row>
    <row r="12" spans="1:11" ht="18" customHeight="1" thickBot="1" x14ac:dyDescent="0.25">
      <c r="A12" s="1"/>
      <c r="B12" s="69" t="s">
        <v>3</v>
      </c>
      <c r="C12" s="21" t="s">
        <v>43</v>
      </c>
      <c r="D12" s="21" t="s">
        <v>44</v>
      </c>
      <c r="E12" s="68" t="s">
        <v>45</v>
      </c>
      <c r="F12" s="67"/>
      <c r="G12" s="65" t="s">
        <v>49</v>
      </c>
      <c r="H12" s="29" t="s">
        <v>43</v>
      </c>
      <c r="I12" s="30" t="s">
        <v>44</v>
      </c>
      <c r="J12" s="66" t="s">
        <v>45</v>
      </c>
    </row>
    <row r="13" spans="1:11" ht="18" customHeight="1" thickBot="1" x14ac:dyDescent="0.25">
      <c r="A13" s="1"/>
      <c r="B13" s="37" t="s">
        <v>4</v>
      </c>
      <c r="C13" s="75">
        <v>1500</v>
      </c>
      <c r="D13" s="76">
        <v>1400</v>
      </c>
      <c r="E13" s="77">
        <f>Tableau1[[#This Row],[Coût prévu]]-Tableau1[[#This Row],[Coût réel]]</f>
        <v>100</v>
      </c>
      <c r="F13" s="19"/>
      <c r="G13" s="31" t="s">
        <v>50</v>
      </c>
      <c r="H13" s="78">
        <v>0</v>
      </c>
      <c r="I13" s="78">
        <v>50</v>
      </c>
      <c r="J13" s="78">
        <f>Tableau2[[#This Row],[Coût prévu]]-Tableau2[[#This Row],[Coût réel]]</f>
        <v>-50</v>
      </c>
    </row>
    <row r="14" spans="1:11" ht="18" customHeight="1" thickBot="1" x14ac:dyDescent="0.25">
      <c r="A14" s="1"/>
      <c r="B14" s="38" t="s">
        <v>5</v>
      </c>
      <c r="C14" s="79">
        <v>60</v>
      </c>
      <c r="D14" s="79">
        <v>100</v>
      </c>
      <c r="E14" s="79">
        <f>Tableau1[[#This Row],[Coût prévu]]-Tableau1[[#This Row],[Coût réel]]</f>
        <v>-40</v>
      </c>
      <c r="F14" s="4"/>
      <c r="G14" s="32" t="s">
        <v>51</v>
      </c>
      <c r="H14" s="80"/>
      <c r="I14" s="80"/>
      <c r="J14" s="80">
        <f>Tableau2[[#This Row],[Coût prévu]]-Tableau2[[#This Row],[Coût réel]]</f>
        <v>0</v>
      </c>
    </row>
    <row r="15" spans="1:11" ht="18" customHeight="1" thickBot="1" x14ac:dyDescent="0.25">
      <c r="A15" s="2"/>
      <c r="B15" s="37" t="s">
        <v>6</v>
      </c>
      <c r="C15" s="81">
        <v>50</v>
      </c>
      <c r="D15" s="82">
        <v>60</v>
      </c>
      <c r="E15" s="82">
        <f>Tableau1[[#This Row],[Coût prévu]]-Tableau1[[#This Row],[Coût réel]]</f>
        <v>-10</v>
      </c>
      <c r="F15" s="4"/>
      <c r="G15" s="33" t="s">
        <v>52</v>
      </c>
      <c r="H15" s="78"/>
      <c r="I15" s="83"/>
      <c r="J15" s="83">
        <f>Tableau2[[#This Row],[Coût prévu]]-Tableau2[[#This Row],[Coût réel]]</f>
        <v>0</v>
      </c>
    </row>
    <row r="16" spans="1:11" ht="18" customHeight="1" thickBot="1" x14ac:dyDescent="0.25">
      <c r="A16" s="1"/>
      <c r="B16" s="38" t="s">
        <v>7</v>
      </c>
      <c r="C16" s="84">
        <v>200</v>
      </c>
      <c r="D16" s="79">
        <v>180</v>
      </c>
      <c r="E16" s="79">
        <f>Tableau1[[#This Row],[Coût prévu]]-Tableau1[[#This Row],[Coût réel]]</f>
        <v>20</v>
      </c>
      <c r="F16" s="4"/>
      <c r="G16" s="34" t="s">
        <v>53</v>
      </c>
      <c r="H16" s="85"/>
      <c r="I16" s="85"/>
      <c r="J16" s="80">
        <f>Tableau2[[#This Row],[Coût prévu]]-Tableau2[[#This Row],[Coût réel]]</f>
        <v>0</v>
      </c>
    </row>
    <row r="17" spans="1:10" ht="18" customHeight="1" thickBot="1" x14ac:dyDescent="0.25">
      <c r="A17" s="1"/>
      <c r="B17" s="37" t="s">
        <v>8</v>
      </c>
      <c r="C17" s="82"/>
      <c r="D17" s="82"/>
      <c r="E17" s="82">
        <f>Tableau1[[#This Row],[Coût prévu]]-Tableau1[[#This Row],[Coût réel]]</f>
        <v>0</v>
      </c>
      <c r="F17" s="4"/>
      <c r="G17" s="31" t="s">
        <v>54</v>
      </c>
      <c r="H17" s="83"/>
      <c r="I17" s="83"/>
      <c r="J17" s="86">
        <f>Tableau2[[#This Row],[Coût prévu]]-Tableau2[[#This Row],[Coût réel]]</f>
        <v>0</v>
      </c>
    </row>
    <row r="18" spans="1:10" ht="18" customHeight="1" thickBot="1" x14ac:dyDescent="0.25">
      <c r="A18" s="1"/>
      <c r="B18" s="38" t="s">
        <v>9</v>
      </c>
      <c r="C18" s="79"/>
      <c r="D18" s="87"/>
      <c r="E18" s="79">
        <f>Tableau1[[#This Row],[Coût prévu]]-Tableau1[[#This Row],[Coût réel]]</f>
        <v>0</v>
      </c>
      <c r="F18" s="4"/>
      <c r="G18" s="34" t="s">
        <v>55</v>
      </c>
      <c r="H18" s="88"/>
      <c r="I18" s="88"/>
      <c r="J18" s="89">
        <f>Tableau2[[#This Row],[Coût prévu]]-Tableau2[[#This Row],[Coût réel]]</f>
        <v>0</v>
      </c>
    </row>
    <row r="19" spans="1:10" ht="18" customHeight="1" thickBot="1" x14ac:dyDescent="0.25">
      <c r="A19" s="1"/>
      <c r="B19" s="37" t="s">
        <v>10</v>
      </c>
      <c r="C19" s="82"/>
      <c r="D19" s="81"/>
      <c r="E19" s="81">
        <f>Tableau1[[#This Row],[Coût prévu]]-Tableau1[[#This Row],[Coût réel]]</f>
        <v>0</v>
      </c>
      <c r="F19" s="4"/>
      <c r="G19" s="35" t="s">
        <v>13</v>
      </c>
      <c r="H19" s="90"/>
      <c r="I19" s="90"/>
      <c r="J19" s="91">
        <f>Tableau2[[#This Row],[Coût prévu]]-Tableau2[[#This Row],[Coût réel]]</f>
        <v>0</v>
      </c>
    </row>
    <row r="20" spans="1:10" ht="18" customHeight="1" thickBot="1" x14ac:dyDescent="0.25">
      <c r="A20" s="1"/>
      <c r="B20" s="38" t="s">
        <v>11</v>
      </c>
      <c r="C20" s="79"/>
      <c r="D20" s="92"/>
      <c r="E20" s="79">
        <f>Tableau1[[#This Row],[Coût prévu]]-Tableau1[[#This Row],[Coût réel]]</f>
        <v>0</v>
      </c>
      <c r="F20" s="4"/>
      <c r="G20" s="34" t="s">
        <v>13</v>
      </c>
      <c r="H20" s="80"/>
      <c r="I20" s="80"/>
      <c r="J20" s="93">
        <f>Tableau2[[#This Row],[Coût prévu]]-Tableau2[[#This Row],[Coût réel]]</f>
        <v>0</v>
      </c>
    </row>
    <row r="21" spans="1:10" ht="18" customHeight="1" thickBot="1" x14ac:dyDescent="0.25">
      <c r="A21" s="1"/>
      <c r="B21" s="39" t="s">
        <v>12</v>
      </c>
      <c r="C21" s="94"/>
      <c r="D21" s="94"/>
      <c r="E21" s="94">
        <f>Tableau1[[#This Row],[Coût prévu]]-Tableau1[[#This Row],[Coût réel]]</f>
        <v>0</v>
      </c>
      <c r="F21" s="4"/>
      <c r="G21" s="31" t="s">
        <v>13</v>
      </c>
      <c r="H21" s="78"/>
      <c r="I21" s="78"/>
      <c r="J21" s="95">
        <f>Tableau2[[#This Row],[Coût prévu]]-Tableau2[[#This Row],[Coût réel]]</f>
        <v>0</v>
      </c>
    </row>
    <row r="22" spans="1:10" ht="18" customHeight="1" thickBot="1" x14ac:dyDescent="0.25">
      <c r="A22" s="1"/>
      <c r="B22" s="40" t="s">
        <v>13</v>
      </c>
      <c r="C22" s="96"/>
      <c r="D22" s="96"/>
      <c r="E22" s="97">
        <f>Tableau1[[#This Row],[Coût prévu]]-Tableau1[[#This Row],[Coût réel]]</f>
        <v>0</v>
      </c>
      <c r="F22" s="62"/>
      <c r="G22" s="63" t="s">
        <v>14</v>
      </c>
      <c r="H22" s="98">
        <f>SUBTOTAL(109,Tableau2[Coût prévu])</f>
        <v>0</v>
      </c>
      <c r="I22" s="98">
        <f>SUBTOTAL(109,Tableau2[Coût réel])</f>
        <v>50</v>
      </c>
      <c r="J22" s="99">
        <f>SUBTOTAL(109,Tableau2[Écart])</f>
        <v>-50</v>
      </c>
    </row>
    <row r="23" spans="1:10" ht="18" customHeight="1" thickBot="1" x14ac:dyDescent="0.25">
      <c r="A23" s="1"/>
      <c r="B23" s="64" t="s">
        <v>14</v>
      </c>
      <c r="C23" s="100">
        <f>SUBTOTAL(109,Tableau1[Coût prévu])</f>
        <v>1810</v>
      </c>
      <c r="D23" s="101">
        <f>SUBTOTAL(109,Tableau1[Coût réel])</f>
        <v>1740</v>
      </c>
      <c r="E23" s="102">
        <f>SUBTOTAL(109,Tableau1[Écart])</f>
        <v>70</v>
      </c>
      <c r="F23" s="4"/>
      <c r="G23" s="157"/>
      <c r="H23" s="157"/>
      <c r="I23" s="157"/>
      <c r="J23" s="157"/>
    </row>
    <row r="24" spans="1:10" ht="18" customHeight="1" thickBot="1" x14ac:dyDescent="0.25">
      <c r="A24" s="1"/>
      <c r="B24" s="154"/>
      <c r="C24" s="154"/>
      <c r="D24" s="154"/>
      <c r="E24" s="154"/>
      <c r="F24" s="4"/>
      <c r="G24" s="64" t="s">
        <v>56</v>
      </c>
      <c r="H24" s="25" t="s">
        <v>43</v>
      </c>
      <c r="I24" s="25" t="s">
        <v>44</v>
      </c>
      <c r="J24" s="70" t="s">
        <v>45</v>
      </c>
    </row>
    <row r="25" spans="1:10" ht="18" customHeight="1" thickBot="1" x14ac:dyDescent="0.25">
      <c r="A25" s="1"/>
      <c r="B25" s="41" t="s">
        <v>15</v>
      </c>
      <c r="C25" s="29" t="s">
        <v>43</v>
      </c>
      <c r="D25" s="30" t="s">
        <v>44</v>
      </c>
      <c r="E25" s="30" t="s">
        <v>45</v>
      </c>
      <c r="F25" s="4"/>
      <c r="G25" s="37" t="s">
        <v>57</v>
      </c>
      <c r="H25" s="103"/>
      <c r="I25" s="104"/>
      <c r="J25" s="105">
        <f>Tableau8[[#This Row],[Coût prévu]]-Tableau8[[#This Row],[Coût réel]]</f>
        <v>0</v>
      </c>
    </row>
    <row r="26" spans="1:10" ht="18" customHeight="1" thickBot="1" x14ac:dyDescent="0.25">
      <c r="A26" s="1"/>
      <c r="B26" s="31" t="s">
        <v>16</v>
      </c>
      <c r="C26" s="106">
        <v>250</v>
      </c>
      <c r="D26" s="106">
        <v>250</v>
      </c>
      <c r="E26" s="106">
        <f>Tableau3[[#This Row],[Coût prévu]]-Tableau3[[#This Row],[Coût réel]]</f>
        <v>0</v>
      </c>
      <c r="F26" s="4"/>
      <c r="G26" s="44" t="s">
        <v>58</v>
      </c>
      <c r="H26" s="107"/>
      <c r="I26" s="108"/>
      <c r="J26" s="107">
        <f>Tableau8[[#This Row],[Coût prévu]]-Tableau8[[#This Row],[Coût réel]]</f>
        <v>0</v>
      </c>
    </row>
    <row r="27" spans="1:10" ht="18" customHeight="1" thickBot="1" x14ac:dyDescent="0.25">
      <c r="A27" s="1"/>
      <c r="B27" s="34" t="s">
        <v>17</v>
      </c>
      <c r="C27" s="109"/>
      <c r="D27" s="109"/>
      <c r="E27" s="109">
        <f>Tableau3[[#This Row],[Coût prévu]]-Tableau3[[#This Row],[Coût réel]]</f>
        <v>0</v>
      </c>
      <c r="F27" s="4"/>
      <c r="G27" s="45" t="s">
        <v>59</v>
      </c>
      <c r="H27" s="110"/>
      <c r="I27" s="111"/>
      <c r="J27" s="104">
        <f>Tableau8[[#This Row],[Coût prévu]]-Tableau8[[#This Row],[Coût réel]]</f>
        <v>0</v>
      </c>
    </row>
    <row r="28" spans="1:10" ht="18" customHeight="1" thickBot="1" x14ac:dyDescent="0.25">
      <c r="A28" s="1"/>
      <c r="B28" s="35" t="s">
        <v>18</v>
      </c>
      <c r="C28" s="112"/>
      <c r="D28" s="112"/>
      <c r="E28" s="112">
        <f>Tableau3[[#This Row],[Coût prévu]]-Tableau3[[#This Row],[Coût réel]]</f>
        <v>0</v>
      </c>
      <c r="F28" s="4"/>
      <c r="G28" s="38" t="s">
        <v>59</v>
      </c>
      <c r="H28" s="107"/>
      <c r="I28" s="108"/>
      <c r="J28" s="107">
        <f>Tableau8[[#This Row],[Coût prévu]]-Tableau8[[#This Row],[Coût réel]]</f>
        <v>0</v>
      </c>
    </row>
    <row r="29" spans="1:10" ht="18" customHeight="1" thickBot="1" x14ac:dyDescent="0.25">
      <c r="A29" s="1"/>
      <c r="B29" s="34" t="s">
        <v>19</v>
      </c>
      <c r="C29" s="113"/>
      <c r="D29" s="113"/>
      <c r="E29" s="113">
        <f>Tableau3[[#This Row],[Coût prévu]]-Tableau3[[#This Row],[Coût réel]]</f>
        <v>0</v>
      </c>
      <c r="F29" s="4"/>
      <c r="G29" s="46" t="s">
        <v>59</v>
      </c>
      <c r="H29" s="110"/>
      <c r="I29" s="111"/>
      <c r="J29" s="114">
        <f>Tableau8[[#This Row],[Coût prévu]]-Tableau8[[#This Row],[Coût réel]]</f>
        <v>0</v>
      </c>
    </row>
    <row r="30" spans="1:10" ht="18" customHeight="1" thickBot="1" x14ac:dyDescent="0.25">
      <c r="A30" s="1"/>
      <c r="B30" s="42" t="s">
        <v>20</v>
      </c>
      <c r="C30" s="112"/>
      <c r="D30" s="112"/>
      <c r="E30" s="112">
        <f>Tableau3[[#This Row],[Coût prévu]]-Tableau3[[#This Row],[Coût réel]]</f>
        <v>0</v>
      </c>
      <c r="F30" s="4"/>
      <c r="G30" s="47" t="s">
        <v>13</v>
      </c>
      <c r="H30" s="115"/>
      <c r="I30" s="116"/>
      <c r="J30" s="115">
        <f>Tableau8[[#This Row],[Coût prévu]]-Tableau8[[#This Row],[Coût réel]]</f>
        <v>0</v>
      </c>
    </row>
    <row r="31" spans="1:10" ht="18" customHeight="1" thickBot="1" x14ac:dyDescent="0.25">
      <c r="A31" s="1"/>
      <c r="B31" s="43" t="s">
        <v>21</v>
      </c>
      <c r="C31" s="113"/>
      <c r="D31" s="113"/>
      <c r="E31" s="113">
        <f>Tableau3[[#This Row],[Coût prévu]]-Tableau3[[#This Row],[Coût réel]]</f>
        <v>0</v>
      </c>
      <c r="F31" s="4"/>
      <c r="G31" s="64" t="s">
        <v>14</v>
      </c>
      <c r="H31" s="117">
        <f>SUBTOTAL(109,Tableau8[Coût prévu])</f>
        <v>0</v>
      </c>
      <c r="I31" s="118">
        <f>SUBTOTAL(109,Tableau8[Coût réel])</f>
        <v>0</v>
      </c>
      <c r="J31" s="119">
        <f>SUBTOTAL(109,Tableau8[Écart])</f>
        <v>0</v>
      </c>
    </row>
    <row r="32" spans="1:10" ht="18" customHeight="1" x14ac:dyDescent="0.2">
      <c r="A32" s="1"/>
      <c r="B32" s="35" t="s">
        <v>13</v>
      </c>
      <c r="C32" s="120"/>
      <c r="D32" s="121"/>
      <c r="E32" s="120">
        <f>Tableau3[[#This Row],[Coût prévu]]-Tableau3[[#This Row],[Coût réel]]</f>
        <v>0</v>
      </c>
      <c r="F32" s="4"/>
      <c r="G32" s="156"/>
      <c r="H32" s="156"/>
      <c r="I32" s="156"/>
      <c r="J32" s="156"/>
    </row>
    <row r="33" spans="1:10" ht="18" customHeight="1" x14ac:dyDescent="0.2">
      <c r="A33" s="1"/>
      <c r="B33" s="36" t="s">
        <v>14</v>
      </c>
      <c r="C33" s="122">
        <f>SUBTOTAL(109,Tableau3[Coût prévu])</f>
        <v>250</v>
      </c>
      <c r="D33" s="122">
        <f>SUBTOTAL(109,Tableau3[Coût réel])</f>
        <v>250</v>
      </c>
      <c r="E33" s="122">
        <f>SUBTOTAL(109,Tableau3[Écart])</f>
        <v>0</v>
      </c>
      <c r="F33" s="19"/>
      <c r="G33" s="41" t="s">
        <v>60</v>
      </c>
      <c r="H33" s="29" t="s">
        <v>43</v>
      </c>
      <c r="I33" s="29" t="s">
        <v>44</v>
      </c>
      <c r="J33" s="29" t="s">
        <v>45</v>
      </c>
    </row>
    <row r="34" spans="1:10" ht="18" customHeight="1" thickBot="1" x14ac:dyDescent="0.25">
      <c r="A34" s="1"/>
      <c r="B34" s="155"/>
      <c r="C34" s="155"/>
      <c r="D34" s="155"/>
      <c r="E34" s="155"/>
      <c r="F34" s="19"/>
      <c r="G34" s="31" t="s">
        <v>61</v>
      </c>
      <c r="H34" s="120"/>
      <c r="I34" s="120"/>
      <c r="J34" s="120">
        <f>Tableau9[[#This Row],[Coût prévu]]-Tableau9[[#This Row],[Coût réel]]</f>
        <v>0</v>
      </c>
    </row>
    <row r="35" spans="1:10" ht="18" customHeight="1" thickBot="1" x14ac:dyDescent="0.25">
      <c r="A35" s="1"/>
      <c r="B35" s="64" t="s">
        <v>22</v>
      </c>
      <c r="C35" s="24" t="s">
        <v>43</v>
      </c>
      <c r="D35" s="23" t="s">
        <v>44</v>
      </c>
      <c r="E35" s="70" t="s">
        <v>45</v>
      </c>
      <c r="F35" s="19"/>
      <c r="G35" s="48" t="s">
        <v>62</v>
      </c>
      <c r="H35" s="123"/>
      <c r="I35" s="124"/>
      <c r="J35" s="124">
        <f>Tableau9[[#This Row],[Coût prévu]]-Tableau9[[#This Row],[Coût réel]]</f>
        <v>0</v>
      </c>
    </row>
    <row r="36" spans="1:10" ht="18" customHeight="1" thickBot="1" x14ac:dyDescent="0.25">
      <c r="A36" s="27"/>
      <c r="B36" s="49" t="s">
        <v>23</v>
      </c>
      <c r="C36" s="105"/>
      <c r="D36" s="125"/>
      <c r="E36" s="103">
        <f>Tableau4[[#This Row],[Coût prévu]]-Tableau4[[#This Row],[Coût réel]]</f>
        <v>0</v>
      </c>
      <c r="F36" s="19"/>
      <c r="G36" s="42" t="s">
        <v>63</v>
      </c>
      <c r="H36" s="112"/>
      <c r="I36" s="121"/>
      <c r="J36" s="121">
        <f>Tableau9[[#This Row],[Coût prévu]]-Tableau9[[#This Row],[Coût réel]]</f>
        <v>0</v>
      </c>
    </row>
    <row r="37" spans="1:10" ht="18" customHeight="1" thickBot="1" x14ac:dyDescent="0.25">
      <c r="A37" s="27"/>
      <c r="B37" s="50" t="s">
        <v>24</v>
      </c>
      <c r="C37" s="107"/>
      <c r="D37" s="126"/>
      <c r="E37" s="127">
        <f>Tableau4[[#This Row],[Coût prévu]]-Tableau4[[#This Row],[Coût réel]]</f>
        <v>0</v>
      </c>
      <c r="F37" s="19"/>
      <c r="G37" s="48" t="s">
        <v>13</v>
      </c>
      <c r="H37" s="124"/>
      <c r="I37" s="124"/>
      <c r="J37" s="124">
        <f>Tableau9[[#This Row],[Coût prévu]]-Tableau9[[#This Row],[Coût réel]]</f>
        <v>0</v>
      </c>
    </row>
    <row r="38" spans="1:10" ht="18" customHeight="1" thickBot="1" x14ac:dyDescent="0.25">
      <c r="A38" s="27"/>
      <c r="B38" s="51" t="s">
        <v>25</v>
      </c>
      <c r="C38" s="104"/>
      <c r="D38" s="128"/>
      <c r="E38" s="104">
        <f>Tableau4[[#This Row],[Coût prévu]]-Tableau4[[#This Row],[Coût réel]]</f>
        <v>0</v>
      </c>
      <c r="F38" s="19"/>
      <c r="G38" s="36" t="s">
        <v>14</v>
      </c>
      <c r="H38" s="122">
        <f>SUBTOTAL(109,Tableau9[Coût prévu])</f>
        <v>0</v>
      </c>
      <c r="I38" s="122">
        <f>SUBTOTAL(109,Tableau9[Coût réel])</f>
        <v>0</v>
      </c>
      <c r="J38" s="122">
        <f>SUBTOTAL(109,Tableau9[Écart])</f>
        <v>0</v>
      </c>
    </row>
    <row r="39" spans="1:10" ht="18" customHeight="1" thickBot="1" x14ac:dyDescent="0.25">
      <c r="A39" s="27"/>
      <c r="B39" s="52" t="s">
        <v>13</v>
      </c>
      <c r="C39" s="115"/>
      <c r="D39" s="129"/>
      <c r="E39" s="115">
        <f>Tableau4[[#This Row],[Coût prévu]]-Tableau4[[#This Row],[Coût réel]]</f>
        <v>0</v>
      </c>
      <c r="F39" s="4"/>
      <c r="G39" s="156"/>
      <c r="H39" s="156"/>
      <c r="I39" s="156"/>
      <c r="J39" s="156"/>
    </row>
    <row r="40" spans="1:10" ht="18" customHeight="1" thickBot="1" x14ac:dyDescent="0.25">
      <c r="A40" s="1"/>
      <c r="B40" s="64" t="s">
        <v>14</v>
      </c>
      <c r="C40" s="130">
        <f>SUBTOTAL(109,Tableau4[Coût prévu])</f>
        <v>0</v>
      </c>
      <c r="D40" s="131">
        <f>SUBTOTAL(109,Tableau4[Coût réel])</f>
        <v>0</v>
      </c>
      <c r="E40" s="132">
        <f>SUBTOTAL(109,Tableau4[Écart])</f>
        <v>0</v>
      </c>
      <c r="F40" s="4"/>
      <c r="G40" s="64" t="s">
        <v>64</v>
      </c>
      <c r="H40" s="26" t="s">
        <v>43</v>
      </c>
      <c r="I40" s="22" t="s">
        <v>44</v>
      </c>
      <c r="J40" s="68" t="s">
        <v>45</v>
      </c>
    </row>
    <row r="41" spans="1:10" ht="18" customHeight="1" thickBot="1" x14ac:dyDescent="0.25">
      <c r="A41" s="1"/>
      <c r="B41" s="156"/>
      <c r="C41" s="156"/>
      <c r="D41" s="156"/>
      <c r="E41" s="156"/>
      <c r="F41" s="28"/>
      <c r="G41" s="54" t="s">
        <v>65</v>
      </c>
      <c r="H41" s="103"/>
      <c r="I41" s="133"/>
      <c r="J41" s="134">
        <f>Tableau10[[#This Row],[Coût prévu]]-Tableau10[[#This Row],[Coût réel]]</f>
        <v>0</v>
      </c>
    </row>
    <row r="42" spans="1:10" ht="18" customHeight="1" thickBot="1" x14ac:dyDescent="0.25">
      <c r="A42" s="1"/>
      <c r="B42" s="65" t="s">
        <v>26</v>
      </c>
      <c r="C42" s="53" t="s">
        <v>43</v>
      </c>
      <c r="D42" s="29" t="s">
        <v>44</v>
      </c>
      <c r="E42" s="29" t="s">
        <v>45</v>
      </c>
      <c r="F42" s="28"/>
      <c r="G42" s="38" t="s">
        <v>66</v>
      </c>
      <c r="H42" s="135"/>
      <c r="I42" s="107"/>
      <c r="J42" s="107">
        <f>Tableau10[[#This Row],[Coût prévu]]-Tableau10[[#This Row],[Coût réel]]</f>
        <v>0</v>
      </c>
    </row>
    <row r="43" spans="1:10" ht="18" customHeight="1" thickBot="1" x14ac:dyDescent="0.25">
      <c r="A43" s="1"/>
      <c r="B43" s="31" t="s">
        <v>27</v>
      </c>
      <c r="C43" s="133"/>
      <c r="D43" s="120"/>
      <c r="E43" s="120">
        <f>Tableau5[[#This Row],[Coût prévu]]-Tableau5[[#This Row],[Coût réel]]</f>
        <v>0</v>
      </c>
      <c r="F43" s="28"/>
      <c r="G43" s="55" t="s">
        <v>13</v>
      </c>
      <c r="H43" s="136"/>
      <c r="I43" s="133"/>
      <c r="J43" s="137">
        <f>Tableau10[[#This Row],[Coût prévu]]-Tableau10[[#This Row],[Coût réel]]</f>
        <v>0</v>
      </c>
    </row>
    <row r="44" spans="1:10" ht="18" customHeight="1" thickBot="1" x14ac:dyDescent="0.25">
      <c r="A44" s="1"/>
      <c r="B44" s="34" t="s">
        <v>28</v>
      </c>
      <c r="C44" s="138"/>
      <c r="D44" s="123"/>
      <c r="E44" s="123">
        <f>Tableau5[[#This Row],[Coût prévu]]-Tableau5[[#This Row],[Coût réel]]</f>
        <v>0</v>
      </c>
      <c r="F44" s="4"/>
      <c r="G44" s="64" t="s">
        <v>14</v>
      </c>
      <c r="H44" s="139">
        <f>SUBTOTAL(109,Tableau10[Coût prévu])</f>
        <v>0</v>
      </c>
      <c r="I44" s="140">
        <f>SUBTOTAL(109,Tableau10[Coût réel])</f>
        <v>0</v>
      </c>
      <c r="J44" s="141">
        <f>SUBTOTAL(109,Tableau10[Écart])</f>
        <v>0</v>
      </c>
    </row>
    <row r="45" spans="1:10" ht="18" customHeight="1" x14ac:dyDescent="0.2">
      <c r="A45" s="1"/>
      <c r="B45" s="35" t="s">
        <v>13</v>
      </c>
      <c r="C45" s="133"/>
      <c r="D45" s="120"/>
      <c r="E45" s="120">
        <f>Tableau5[[#This Row],[Coût prévu]]-Tableau5[[#This Row],[Coût réel]]</f>
        <v>0</v>
      </c>
      <c r="F45" s="4"/>
      <c r="G45" s="156"/>
      <c r="H45" s="156"/>
      <c r="I45" s="156"/>
      <c r="J45" s="156"/>
    </row>
    <row r="46" spans="1:10" ht="18" customHeight="1" x14ac:dyDescent="0.2">
      <c r="A46" s="1"/>
      <c r="B46" s="71" t="s">
        <v>14</v>
      </c>
      <c r="C46" s="142">
        <f>SUBTOTAL(109,Tableau5[Coût prévu])</f>
        <v>0</v>
      </c>
      <c r="D46" s="122">
        <f>SUBTOTAL(109,Tableau5[Coût réel])</f>
        <v>0</v>
      </c>
      <c r="E46" s="122">
        <f>SUBTOTAL(109,Tableau5[Écart])</f>
        <v>0</v>
      </c>
      <c r="F46" s="4"/>
      <c r="G46" s="65" t="s">
        <v>67</v>
      </c>
      <c r="H46" s="53" t="s">
        <v>43</v>
      </c>
      <c r="I46" s="29" t="s">
        <v>44</v>
      </c>
      <c r="J46" s="66" t="s">
        <v>45</v>
      </c>
    </row>
    <row r="47" spans="1:10" ht="18" customHeight="1" thickBot="1" x14ac:dyDescent="0.25">
      <c r="A47" s="1"/>
      <c r="B47" s="156"/>
      <c r="C47" s="156"/>
      <c r="D47" s="156"/>
      <c r="E47" s="156"/>
      <c r="F47" s="19"/>
      <c r="G47" s="56" t="s">
        <v>68</v>
      </c>
      <c r="H47" s="133"/>
      <c r="I47" s="120"/>
      <c r="J47" s="133">
        <f>Tableau11[[#This Row],[Coût prévu]]-Tableau11[[#This Row],[Coût réel]]</f>
        <v>0</v>
      </c>
    </row>
    <row r="48" spans="1:10" ht="18" customHeight="1" thickBot="1" x14ac:dyDescent="0.25">
      <c r="A48" s="1"/>
      <c r="B48" s="64" t="s">
        <v>29</v>
      </c>
      <c r="C48" s="24" t="s">
        <v>43</v>
      </c>
      <c r="D48" s="24" t="s">
        <v>44</v>
      </c>
      <c r="E48" s="24" t="s">
        <v>45</v>
      </c>
      <c r="F48" s="19"/>
      <c r="G48" s="48" t="s">
        <v>69</v>
      </c>
      <c r="H48" s="138"/>
      <c r="I48" s="123"/>
      <c r="J48" s="138">
        <f>Tableau11[[#This Row],[Coût prévu]]-Tableau11[[#This Row],[Coût réel]]</f>
        <v>0</v>
      </c>
    </row>
    <row r="49" spans="1:10" ht="18" customHeight="1" thickBot="1" x14ac:dyDescent="0.25">
      <c r="A49" s="1"/>
      <c r="B49" s="58" t="s">
        <v>30</v>
      </c>
      <c r="C49" s="104"/>
      <c r="D49" s="104"/>
      <c r="E49" s="103">
        <f>Tableau6[[#This Row],[Coût prévu]]-Tableau6[[#This Row],[Coût réel]]</f>
        <v>0</v>
      </c>
      <c r="F49" s="19"/>
      <c r="G49" s="57" t="s">
        <v>70</v>
      </c>
      <c r="H49" s="133"/>
      <c r="I49" s="120"/>
      <c r="J49" s="133">
        <f>Tableau11[[#This Row],[Coût prévu]]-Tableau11[[#This Row],[Coût réel]]</f>
        <v>0</v>
      </c>
    </row>
    <row r="50" spans="1:10" ht="18" customHeight="1" thickBot="1" x14ac:dyDescent="0.25">
      <c r="A50" s="1"/>
      <c r="B50" s="38" t="s">
        <v>31</v>
      </c>
      <c r="C50" s="107"/>
      <c r="D50" s="107"/>
      <c r="E50" s="107">
        <f>Tableau6[[#This Row],[Coût prévu]]-Tableau6[[#This Row],[Coût réel]]</f>
        <v>0</v>
      </c>
      <c r="F50" s="4"/>
      <c r="G50" s="71" t="s">
        <v>14</v>
      </c>
      <c r="H50" s="142">
        <f>SUBTOTAL(109,Tableau11[Coût prévu])</f>
        <v>0</v>
      </c>
      <c r="I50" s="122">
        <f>SUBTOTAL(109,Tableau11[Coût réel])</f>
        <v>0</v>
      </c>
      <c r="J50" s="143">
        <f>SUBTOTAL(109,Tableau11[Écart])</f>
        <v>0</v>
      </c>
    </row>
    <row r="51" spans="1:10" ht="18" customHeight="1" thickBot="1" x14ac:dyDescent="0.25">
      <c r="A51" s="1"/>
      <c r="B51" s="58" t="s">
        <v>32</v>
      </c>
      <c r="C51" s="104"/>
      <c r="D51" s="111"/>
      <c r="E51" s="114">
        <f>Tableau6[[#This Row],[Coût prévu]]-Tableau6[[#This Row],[Coût réel]]</f>
        <v>0</v>
      </c>
      <c r="F51" s="4"/>
      <c r="G51" s="156"/>
      <c r="H51" s="156"/>
      <c r="I51" s="156"/>
      <c r="J51" s="156"/>
    </row>
    <row r="52" spans="1:10" ht="18" customHeight="1" thickBot="1" x14ac:dyDescent="0.25">
      <c r="A52" s="1"/>
      <c r="B52" s="38" t="s">
        <v>33</v>
      </c>
      <c r="C52" s="107"/>
      <c r="D52" s="135"/>
      <c r="E52" s="107">
        <f>Tableau6[[#This Row],[Coût prévu]]-Tableau6[[#This Row],[Coût réel]]</f>
        <v>0</v>
      </c>
      <c r="F52" s="4"/>
      <c r="G52" s="64" t="s">
        <v>71</v>
      </c>
      <c r="H52" s="26" t="s">
        <v>43</v>
      </c>
      <c r="I52" s="24" t="s">
        <v>44</v>
      </c>
      <c r="J52" s="24" t="s">
        <v>45</v>
      </c>
    </row>
    <row r="53" spans="1:10" ht="18" customHeight="1" thickBot="1" x14ac:dyDescent="0.25">
      <c r="A53" s="1"/>
      <c r="B53" s="59" t="s">
        <v>13</v>
      </c>
      <c r="C53" s="136"/>
      <c r="D53" s="104"/>
      <c r="E53" s="104">
        <f>Tableau6[[#This Row],[Coût prévu]]-Tableau6[[#This Row],[Coût réel]]</f>
        <v>0</v>
      </c>
      <c r="F53" s="28"/>
      <c r="G53" s="55" t="s">
        <v>72</v>
      </c>
      <c r="H53" s="144"/>
      <c r="I53" s="104"/>
      <c r="J53" s="104">
        <f>Tableau12[[#This Row],[Coût prévu]]-Tableau12[[#This Row],[Coût réel]]</f>
        <v>0</v>
      </c>
    </row>
    <row r="54" spans="1:10" ht="18" customHeight="1" thickBot="1" x14ac:dyDescent="0.25">
      <c r="A54" s="1"/>
      <c r="B54" s="64" t="s">
        <v>14</v>
      </c>
      <c r="C54" s="130">
        <f>SUBTOTAL(109,Tableau6[Coût prévu])</f>
        <v>0</v>
      </c>
      <c r="D54" s="130">
        <f>SUBTOTAL(109,Tableau6[Coût réel])</f>
        <v>0</v>
      </c>
      <c r="E54" s="130">
        <f>SUBTOTAL(109,Tableau6[Écart])</f>
        <v>0</v>
      </c>
      <c r="F54" s="28"/>
      <c r="G54" s="60" t="s">
        <v>73</v>
      </c>
      <c r="H54" s="145"/>
      <c r="I54" s="107"/>
      <c r="J54" s="107">
        <f>Tableau12[[#This Row],[Coût prévu]]-Tableau12[[#This Row],[Coût réel]]</f>
        <v>0</v>
      </c>
    </row>
    <row r="55" spans="1:10" ht="18" customHeight="1" thickBot="1" x14ac:dyDescent="0.25">
      <c r="A55" s="1"/>
      <c r="B55" s="156"/>
      <c r="C55" s="156"/>
      <c r="D55" s="156"/>
      <c r="E55" s="156"/>
      <c r="F55" s="28"/>
      <c r="G55" s="55" t="s">
        <v>74</v>
      </c>
      <c r="H55" s="144"/>
      <c r="I55" s="104"/>
      <c r="J55" s="146">
        <f>Tableau12[[#This Row],[Coût prévu]]-Tableau12[[#This Row],[Coût réel]]</f>
        <v>0</v>
      </c>
    </row>
    <row r="56" spans="1:10" ht="18" customHeight="1" thickBot="1" x14ac:dyDescent="0.25">
      <c r="A56" s="1"/>
      <c r="B56" s="18" t="s">
        <v>34</v>
      </c>
      <c r="C56" s="16" t="s">
        <v>43</v>
      </c>
      <c r="D56" s="17" t="s">
        <v>44</v>
      </c>
      <c r="E56" s="72" t="s">
        <v>45</v>
      </c>
      <c r="F56" s="28"/>
      <c r="G56" s="61" t="s">
        <v>13</v>
      </c>
      <c r="H56" s="147"/>
      <c r="I56" s="108"/>
      <c r="J56" s="116">
        <f>Tableau12[[#This Row],[Coût prévu]]-Tableau12[[#This Row],[Coût réel]]</f>
        <v>0</v>
      </c>
    </row>
    <row r="57" spans="1:10" ht="18" customHeight="1" thickBot="1" x14ac:dyDescent="0.25">
      <c r="A57" s="1"/>
      <c r="B57" s="35" t="s">
        <v>31</v>
      </c>
      <c r="C57" s="144"/>
      <c r="D57" s="120"/>
      <c r="E57" s="120">
        <f>Tableau7[[#This Row],[Coût prévu]]-Tableau7[[#This Row],[Coût réel]]</f>
        <v>0</v>
      </c>
      <c r="F57" s="4"/>
      <c r="G57" s="64" t="s">
        <v>14</v>
      </c>
      <c r="H57" s="148">
        <f>SUBTOTAL(109,Tableau12[Coût prévu])</f>
        <v>0</v>
      </c>
      <c r="I57" s="130">
        <f>SUBTOTAL(109,Tableau12[Coût réel])</f>
        <v>0</v>
      </c>
      <c r="J57" s="130">
        <f>SUBTOTAL(109,Tableau12[Écart])</f>
        <v>0</v>
      </c>
    </row>
    <row r="58" spans="1:10" ht="18" customHeight="1" thickBot="1" x14ac:dyDescent="0.25">
      <c r="A58" s="1"/>
      <c r="B58" s="34" t="s">
        <v>35</v>
      </c>
      <c r="C58" s="124"/>
      <c r="D58" s="123"/>
      <c r="E58" s="123">
        <f>Tableau7[[#This Row],[Coût prévu]]-Tableau7[[#This Row],[Coût réel]]</f>
        <v>0</v>
      </c>
      <c r="F58" s="3"/>
      <c r="G58" s="159"/>
      <c r="H58" s="159"/>
      <c r="I58" s="159"/>
      <c r="J58" s="159"/>
    </row>
    <row r="59" spans="1:10" ht="18" customHeight="1" thickBot="1" x14ac:dyDescent="0.25">
      <c r="A59" s="1"/>
      <c r="B59" s="33" t="s">
        <v>36</v>
      </c>
      <c r="C59" s="112"/>
      <c r="D59" s="120"/>
      <c r="E59" s="120">
        <f>Tableau7[[#This Row],[Coût prévu]]-Tableau7[[#This Row],[Coût réel]]</f>
        <v>0</v>
      </c>
      <c r="F59" s="3"/>
      <c r="G59" s="158" t="s">
        <v>75</v>
      </c>
      <c r="H59" s="158"/>
      <c r="I59" s="158"/>
      <c r="J59" s="195">
        <f>SUM(C23,C33,C40,C46,C54,C64,H22,H31,H38,H44,H50,H57)</f>
        <v>2060</v>
      </c>
    </row>
    <row r="60" spans="1:10" ht="18" customHeight="1" thickBot="1" x14ac:dyDescent="0.25">
      <c r="A60" s="1"/>
      <c r="B60" s="34" t="s">
        <v>37</v>
      </c>
      <c r="C60" s="124"/>
      <c r="D60" s="123"/>
      <c r="E60" s="124">
        <f>Tableau7[[#This Row],[Coût prévu]]-Tableau7[[#This Row],[Coût réel]]</f>
        <v>0</v>
      </c>
      <c r="F60" s="3"/>
      <c r="G60" s="158"/>
      <c r="H60" s="158"/>
      <c r="I60" s="158"/>
      <c r="J60" s="195"/>
    </row>
    <row r="61" spans="1:10" ht="18" customHeight="1" thickBot="1" x14ac:dyDescent="0.25">
      <c r="A61" s="1"/>
      <c r="B61" s="35" t="s">
        <v>38</v>
      </c>
      <c r="C61" s="112"/>
      <c r="D61" s="112"/>
      <c r="E61" s="112">
        <f>Tableau7[[#This Row],[Coût prévu]]-Tableau7[[#This Row],[Coût réel]]</f>
        <v>0</v>
      </c>
      <c r="F61" s="3"/>
      <c r="G61" s="158" t="s">
        <v>76</v>
      </c>
      <c r="H61" s="158"/>
      <c r="I61" s="158"/>
      <c r="J61" s="196">
        <f>SUM(D23,D33,D40,D46,D54,D64,I22,I31,I38,I44,I50,I57)</f>
        <v>2040</v>
      </c>
    </row>
    <row r="62" spans="1:10" ht="18" customHeight="1" thickBot="1" x14ac:dyDescent="0.25">
      <c r="A62" s="1"/>
      <c r="B62" s="34" t="s">
        <v>39</v>
      </c>
      <c r="C62" s="123"/>
      <c r="D62" s="109"/>
      <c r="E62" s="123">
        <f>Tableau7[[#This Row],[Coût prévu]]-Tableau7[[#This Row],[Coût réel]]</f>
        <v>0</v>
      </c>
      <c r="F62" s="3"/>
      <c r="G62" s="158"/>
      <c r="H62" s="158"/>
      <c r="I62" s="158"/>
      <c r="J62" s="196"/>
    </row>
    <row r="63" spans="1:10" ht="18" customHeight="1" x14ac:dyDescent="0.2">
      <c r="A63" s="1"/>
      <c r="B63" s="35" t="s">
        <v>13</v>
      </c>
      <c r="C63" s="144"/>
      <c r="D63" s="121"/>
      <c r="E63" s="120">
        <f>Tableau7[[#This Row],[Coût prévu]]-Tableau7[[#This Row],[Coût réel]]</f>
        <v>0</v>
      </c>
      <c r="F63" s="3"/>
      <c r="G63" s="158" t="s">
        <v>77</v>
      </c>
      <c r="H63" s="158"/>
      <c r="I63" s="158"/>
      <c r="J63" s="197">
        <f>SUM(E23,E33,E40,E46,E54,E64,J22,J31,J38,J44,J50,J57)</f>
        <v>20</v>
      </c>
    </row>
    <row r="64" spans="1:10" ht="18" customHeight="1" thickBot="1" x14ac:dyDescent="0.25">
      <c r="A64" s="1"/>
      <c r="B64" s="20" t="s">
        <v>14</v>
      </c>
      <c r="C64" s="149">
        <f>SUBTOTAL(109,Tableau7[Coût prévu])</f>
        <v>0</v>
      </c>
      <c r="D64" s="150">
        <f>SUBTOTAL(109,Tableau7[Coût réel])</f>
        <v>0</v>
      </c>
      <c r="E64" s="151">
        <f>SUBTOTAL(109,Tableau7[Écart])</f>
        <v>0</v>
      </c>
      <c r="F64" s="3"/>
      <c r="G64" s="158"/>
      <c r="H64" s="158"/>
      <c r="I64" s="158"/>
      <c r="J64" s="197"/>
    </row>
    <row r="65" ht="20.100000000000001" customHeight="1" x14ac:dyDescent="0.2"/>
  </sheetData>
  <mergeCells count="33">
    <mergeCell ref="G45:J45"/>
    <mergeCell ref="G51:J51"/>
    <mergeCell ref="B2:J2"/>
    <mergeCell ref="G9:I10"/>
    <mergeCell ref="J9:J10"/>
    <mergeCell ref="C7:D7"/>
    <mergeCell ref="J5:J6"/>
    <mergeCell ref="C8:D8"/>
    <mergeCell ref="C9:D9"/>
    <mergeCell ref="C10:D10"/>
    <mergeCell ref="B8:B10"/>
    <mergeCell ref="B5:B7"/>
    <mergeCell ref="G7:I8"/>
    <mergeCell ref="G5:I6"/>
    <mergeCell ref="J7:J8"/>
    <mergeCell ref="C5:D5"/>
    <mergeCell ref="B47:E47"/>
    <mergeCell ref="J63:J64"/>
    <mergeCell ref="G63:I64"/>
    <mergeCell ref="J61:J62"/>
    <mergeCell ref="G61:I62"/>
    <mergeCell ref="G59:I60"/>
    <mergeCell ref="J59:J60"/>
    <mergeCell ref="G58:J58"/>
    <mergeCell ref="B55:E55"/>
    <mergeCell ref="B3:J3"/>
    <mergeCell ref="C6:D6"/>
    <mergeCell ref="B24:E24"/>
    <mergeCell ref="B34:E34"/>
    <mergeCell ref="B41:E41"/>
    <mergeCell ref="G23:J23"/>
    <mergeCell ref="G32:J32"/>
    <mergeCell ref="G39:J39"/>
  </mergeCells>
  <phoneticPr fontId="2" type="noConversion"/>
  <conditionalFormatting sqref="E13:E23 E26:E33 E36:E40 E43:E46 E49:E54 E57:E64 J13:J22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paperSize="9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 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2017-12-27T06:42:21Z</dcterms:created>
  <dcterms:modified xsi:type="dcterms:W3CDTF">2019-06-11T01:54:05Z</dcterms:modified>
</cp:coreProperties>
</file>