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data" ContentType="application/vnd.openxmlformats-officedocument.model+data"/>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61.xml" ContentType="application/vnd.openxmlformats-officedocument.spreadsheetml.table+xml"/>
  <Override PartName="/xl/drawings/drawing81.xml" ContentType="application/vnd.openxmlformats-officedocument.drawing+xml"/>
  <Override PartName="/xl/pivotCache/pivotCacheDefinition51.xml" ContentType="application/vnd.openxmlformats-officedocument.spreadsheetml.pivotCacheDefinition+xml"/>
  <Override PartName="/xl/pivotTables/pivotTable2.xml" ContentType="application/vnd.openxmlformats-officedocument.spreadsheetml.pivotTable+xml"/>
  <Override PartName="/xl/pivotCache/pivotCacheDefinition62.xml" ContentType="application/vnd.openxmlformats-officedocument.spreadsheetml.pivotCacheDefinition+xml"/>
  <Override PartName="/xl/calcChain.xml" ContentType="application/vnd.openxmlformats-officedocument.spreadsheetml.calcChain+xml"/>
  <Override PartName="/xl/worksheets/sheet32.xml" ContentType="application/vnd.openxmlformats-officedocument.spreadsheetml.worksheet+xml"/>
  <Override PartName="/xl/tables/table22.xml" ContentType="application/vnd.openxmlformats-officedocument.spreadsheetml.table+xml"/>
  <Override PartName="/xl/drawings/drawing32.xml" ContentType="application/vnd.openxmlformats-officedocument.drawing+xml"/>
  <Override PartName="/xl/theme/theme11.xml" ContentType="application/vnd.openxmlformats-officedocument.theme+xml"/>
  <Override PartName="/xl/worksheets/sheet73.xml" ContentType="application/vnd.openxmlformats-officedocument.spreadsheetml.worksheet+xml"/>
  <Override PartName="/xl/tables/table53.xml" ContentType="application/vnd.openxmlformats-officedocument.spreadsheetml.table+xml"/>
  <Override PartName="/xl/drawings/drawing73.xml" ContentType="application/vnd.openxmlformats-officedocument.drawing+xml"/>
  <Override PartName="/xl/pivotCache/pivotCacheDefinition43.xml" ContentType="application/vnd.openxmlformats-officedocument.spreadsheetml.pivotCacheDefinition+xml"/>
  <Override PartName="/xl/pivotCache/pivotCacheRecords41.xml" ContentType="application/vnd.openxmlformats-officedocument.spreadsheetml.pivotCacheRecords+xml"/>
  <Override PartName="/xl/pivotTables/pivotTable12.xml" ContentType="application/vnd.openxmlformats-officedocument.spreadsheetml.pivotTable+xml"/>
  <Override PartName="/xl/pivotCache/pivotCacheDefinition74.xml" ContentType="application/vnd.openxmlformats-officedocument.spreadsheetml.pivotCacheDefinition+xml"/>
  <Override PartName="/xl/worksheets/sheet24.xml" ContentType="application/vnd.openxmlformats-officedocument.spreadsheetml.worksheet+xml"/>
  <Override PartName="/xl/tables/table14.xml" ContentType="application/vnd.openxmlformats-officedocument.spreadsheetml.table+xml"/>
  <Override PartName="/xl/drawings/drawing24.xml" ContentType="application/vnd.openxmlformats-officedocument.drawing+xml"/>
  <Override PartName="/xl/pivotCache/pivotCacheDefinition85.xml" ContentType="application/vnd.openxmlformats-officedocument.spreadsheetml.pivotCacheDefinition+xml"/>
  <Override PartName="/xl/pivotTables/pivotTable43.xml" ContentType="application/vnd.openxmlformats-officedocument.spreadsheetml.pivotTable+xml"/>
  <Override PartName="/customXml/item3.xml" ContentType="application/xml"/>
  <Override PartName="/customXml/itemProps31.xml" ContentType="application/vnd.openxmlformats-officedocument.customXmlProperties+xml"/>
  <Override PartName="/xl/worksheets/sheet15.xml" ContentType="application/vnd.openxmlformats-officedocument.spreadsheetml.worksheet+xml"/>
  <Override PartName="/xl/drawings/drawing15.xml" ContentType="application/vnd.openxmlformats-officedocument.drawing+xml"/>
  <Override PartName="/xl/worksheets/sheet66.xml" ContentType="application/vnd.openxmlformats-officedocument.spreadsheetml.worksheet+xml"/>
  <Override PartName="/xl/tables/table45.xml" ContentType="application/vnd.openxmlformats-officedocument.spreadsheetml.table+xml"/>
  <Override PartName="/xl/drawings/drawing66.xml" ContentType="application/vnd.openxmlformats-officedocument.drawing+xml"/>
  <Override PartName="/xl/pivotCache/pivotCacheDefinition36.xml" ContentType="application/vnd.openxmlformats-officedocument.spreadsheetml.pivotCacheDefinition+xml"/>
  <Override PartName="/xl/pivotCache/pivotCacheRecords32.xml" ContentType="application/vnd.openxmlformats-officedocument.spreadsheetml.pivotCacheRecords+xml"/>
  <Override PartName="/xl/sharedStrings.xml" ContentType="application/vnd.openxmlformats-officedocument.spreadsheetml.sharedStrings+xml"/>
  <Override PartName="/xl/worksheets/sheet57.xml" ContentType="application/vnd.openxmlformats-officedocument.spreadsheetml.worksheet+xml"/>
  <Override PartName="/xl/tables/table36.xml" ContentType="application/vnd.openxmlformats-officedocument.spreadsheetml.table+xml"/>
  <Override PartName="/xl/drawings/drawing57.xml" ContentType="application/vnd.openxmlformats-officedocument.drawing+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pivotCache/pivotCacheDefinition27.xml" ContentType="application/vnd.openxmlformats-officedocument.spreadsheetml.pivotCacheDefinition+xml"/>
  <Override PartName="/xl/pivotCache/pivotCacheRecords23.xml" ContentType="application/vnd.openxmlformats-officedocument.spreadsheetml.pivotCacheRecords+xml"/>
  <Override PartName="/xl/pivotTables/pivotTable34.xml" ContentType="application/vnd.openxmlformats-officedocument.spreadsheetml.pivotTable+xml"/>
  <Override PartName="/xl/worksheets/sheet48.xml" ContentType="application/vnd.openxmlformats-officedocument.spreadsheetml.worksheet+xml"/>
  <Override PartName="/xl/pivotTables/pivotTable75.xml" ContentType="application/vnd.openxmlformats-officedocument.spreadsheetml.pivotTable+xml"/>
  <Override PartName="/xl/pivotTables/pivotTable66.xml" ContentType="application/vnd.openxmlformats-officedocument.spreadsheetml.pivotTable+xml"/>
  <Override PartName="/xl/pivotCache/pivotCacheDefinition18.xml" ContentType="application/vnd.openxmlformats-officedocument.spreadsheetml.pivotCacheDefinition+xml"/>
  <Override PartName="/xl/pivotCache/pivotCacheRecords14.xml" ContentType="application/vnd.openxmlformats-officedocument.spreadsheetml.pivotCacheRecords+xml"/>
  <Override PartName="/xl/pivotTables/pivotTable57.xml" ContentType="application/vnd.openxmlformats-officedocument.spreadsheetml.pivotTable+xml"/>
  <Override PartName="/xl/drawings/drawing48.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charts/chart43.xml" ContentType="application/vnd.openxmlformats-officedocument.drawingml.chart+xml"/>
  <Override PartName="/xl/charts/colors43.xml" ContentType="application/vnd.ms-office.chartcolorstyle+xml"/>
  <Override PartName="/xl/charts/style43.xml" ContentType="application/vnd.ms-office.chartstyle+xml"/>
  <Override PartName="/xl/charts/chart34.xml" ContentType="application/vnd.openxmlformats-officedocument.drawingml.chart+xml"/>
  <Override PartName="/xl/charts/colors34.xml" ContentType="application/vnd.ms-office.chartcolorstyle+xml"/>
  <Override PartName="/xl/charts/style34.xml" ContentType="application/vnd.ms-office.chartstyle+xml"/>
  <Override PartName="/xl/pivotTables/pivotTable88.xml" ContentType="application/vnd.openxmlformats-officedocument.spreadsheetml.pivotTable+xml"/>
  <Override PartName="/xl/connections.xml" ContentType="application/vnd.openxmlformats-officedocument.spreadsheetml.connections+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codeName="ThisWorkbook" hidePivotFieldList="1" refreshAllConnections="1"/>
  <xr:revisionPtr revIDLastSave="0" documentId="13_ncr:1_{B07ADA9C-1F34-4508-8A07-0DA4C6CE2586}" xr6:coauthVersionLast="47" xr6:coauthVersionMax="47" xr10:uidLastSave="{00000000-0000-0000-0000-000000000000}"/>
  <bookViews>
    <workbookView xWindow="-120" yWindow="-120" windowWidth="29040" windowHeight="17640" tabRatio="843" xr2:uid="{00000000-000D-0000-FFFF-FFFF00000000}"/>
  </bookViews>
  <sheets>
    <sheet name="Guide" sheetId="4" r:id="rId1"/>
    <sheet name="Quotidienne flux de trésorerie" sheetId="9" r:id="rId2"/>
    <sheet name="Mensuel flux de trésorerie" sheetId="2" r:id="rId3"/>
    <sheet name="Annuel flux de trésorerie" sheetId="10" r:id="rId4"/>
    <sheet name="Revenu" sheetId="5" r:id="rId5"/>
    <sheet name="Dépenses" sheetId="6" r:id="rId6"/>
    <sheet name="Dépenses discrétionnaires" sheetId="7" r:id="rId7"/>
    <sheet name="Épargne" sheetId="8" r:id="rId8"/>
  </sheets>
  <definedNames>
    <definedName name="_xlcn.WorksheetConnection_Office_63710409_TF03107654_Win32.xltxDépenses1" hidden="1">Dépenses[]</definedName>
    <definedName name="_xlcn.WorksheetConnection_Office_63710409_TF03107654_Win32.xltxDiscrétionnaire1" hidden="1">Discrétionnaire[]</definedName>
    <definedName name="_xlcn.WorksheetConnection_Office_63710409_TF03107654_Win32.xltxÉpargne1" hidden="1">Épargne[]</definedName>
    <definedName name="_xlcn.WorksheetConnection_Office_63710409_TF03107654_Win32.xltxRevenu1" hidden="1">Revenu[]</definedName>
    <definedName name="FluxTrésorerieAnnuelsÀCeJour">Revenu[[#Totals],[Annuel  ]]-Dépenses[[#Totals],[Annuel  ]]-Discrétionnaire[[#Totals],[Annuel  ]]-Épargne[[#Totals],[Annuel  ]]</definedName>
    <definedName name="FluxTrésorerieMensuelsÀCeJour">Mensuel[[#Totals],[Total]]</definedName>
    <definedName name="FluxTrésorerieQuotidiens">SUM('Quotidienne flux de trésorerie'!$C$6:$C$9)</definedName>
    <definedName name="_xlnm.Print_Area" localSheetId="3">'Annuel flux de trésorerie'!$A:$Q</definedName>
    <definedName name="_xlnm.Print_Titles" localSheetId="2">'Mensuel flux de trésorerie'!$4:$4</definedName>
    <definedName name="_xlnm.Print_Titles" localSheetId="1">'Quotidienne flux de trésorerie'!$11:$11</definedName>
    <definedName name="RégionTitreColonne1..B6.1">Guide!$H$5</definedName>
    <definedName name="RégionTitreColonne1..E8.4">'Quotidienne flux de trésorerie'!$B$5</definedName>
    <definedName name="RégionTitreColonne2..D6.1">Guide!$E$5</definedName>
    <definedName name="RégionTitreColonne3..F6.1">Guide!$B$5</definedName>
    <definedName name="Titre3">Mensuel[[#Headers],[Type]]</definedName>
    <definedName name="Titre4">Quotidien[[#Headers],[Type]]</definedName>
    <definedName name="Titre5">Revenu[[#Headers],[Recettes]]</definedName>
    <definedName name="Titre6">Dépenses[[#Headers],[Dépenses]]</definedName>
    <definedName name="Titre7">Discrétionnaire[[#Headers],[Dépenses]]</definedName>
    <definedName name="Type8">Épargne[[#Headers],[Épargne]]</definedName>
    <definedName name="ZoneTitreLigne1..D2.2">'Annuel flux de trésorerie'!$B$2</definedName>
    <definedName name="ZoneTitreLigne1..D2.3">'Mensuel flux de trésorerie'!$B$2</definedName>
    <definedName name="ZoneTitreLigne1..D2.4">'Quotidienne flux de trésorerie'!$B$2</definedName>
    <definedName name="ZoneTitreLigne1..D2.5">'Revenu'!$B$2</definedName>
    <definedName name="ZoneTitreLigne1..D2.6">Dépenses!$B$2</definedName>
    <definedName name="ZoneTitreLigne1..D2.7">'Dépenses discrétionnaires'!$B$2</definedName>
    <definedName name="ZoneTitreLigne1..D2.8">Épargne!$B$2</definedName>
    <definedName name="ZoneTitreLigne2..C4.2">'Annuel flux de trésorerie'!$B$5</definedName>
    <definedName name="ZoneTitreLigne3..G4.2">'Annuel flux de trésorerie'!$F$5</definedName>
    <definedName name="ZoneTitreLigne4..K4.2">'Annuel flux de trésorerie'!$J$5</definedName>
    <definedName name="ZoneTitreLigne5..O4.2">'Annuel flux de trésorerie'!$N$5</definedName>
    <definedName name="ZoneTitreLigne6..C6.2">'Annuel flux de trésorerie'!$B$8</definedName>
    <definedName name="ZoneTitreLigne7..G6.2">'Annuel flux de trésorerie'!$F$8</definedName>
    <definedName name="ZoneTitreLigne8..K6.2">'Annuel flux de trésorerie'!$J$8</definedName>
    <definedName name="ZoneTitreLigne9..O6.2">'Annuel flux de trésorerie'!$N$8</definedName>
  </definedNames>
  <calcPr calcId="191029"/>
  <pivotCaches>
    <pivotCache cacheId="22" r:id="rId9"/>
    <pivotCache cacheId="25" r:id="rId10"/>
    <pivotCache cacheId="28" r:id="rId11"/>
    <pivotCache cacheId="31" r:id="rId12"/>
  </pivotCaches>
  <extLst>
    <ext xmlns:x15="http://schemas.microsoft.com/office/spreadsheetml/2010/11/main" uri="{841E416B-1EF1-43b6-AB56-02D37102CBD5}">
      <x15:pivotCaches>
        <pivotCache cacheId="34" r:id="rId13"/>
        <pivotCache cacheId="37" r:id="rId14"/>
        <pivotCache cacheId="40" r:id="rId15"/>
        <pivotCache cacheId="43" r:id="rId16"/>
      </x15:pivotCaches>
    </ext>
    <ext xmlns:x15="http://schemas.microsoft.com/office/spreadsheetml/2010/11/main" uri="{983426D0-5260-488c-9760-48F4B6AC55F4}">
      <x15:pivotTableReferences>
        <x15:pivotTableReference r:id="rId17"/>
        <x15:pivotTableReference r:id="rId18"/>
        <x15:pivotTableReference r:id="rId19"/>
        <x15:pivotTableReference r:id="rId20"/>
      </x15:pivotTableReferences>
    </ext>
    <ext xmlns:x15="http://schemas.microsoft.com/office/spreadsheetml/2010/11/main" uri="{FCE2AD5D-F65C-4FA6-A056-5C36A1767C68}">
      <x15:dataModel>
        <x15:modelTables>
          <x15:modelTable id="Revenu" name="Revenu" connection="WorksheetConnection_Office_63710409_TF03107654_Win32.xltx!Revenu"/>
          <x15:modelTable id="Épargne" name="Épargne" connection="WorksheetConnection_Office_63710409_TF03107654_Win32.xltx!Épargne"/>
          <x15:modelTable id="Discrétionnaire" name="Discrétionnaire" connection="WorksheetConnection_Office_63710409_TF03107654_Win32.xltx!Discrétionnaire"/>
          <x15:modelTable id="Dépenses" name="Dépenses" connection="WorksheetConnection_Office_63710409_TF03107654_Win32.xltx!Dépenses"/>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9" l="1"/>
  <c r="C8" i="9"/>
  <c r="C7" i="9"/>
  <c r="C6" i="9"/>
  <c r="F12" i="9"/>
  <c r="E12" i="9" s="1"/>
  <c r="F13" i="9"/>
  <c r="E13" i="9" s="1"/>
  <c r="F14" i="9"/>
  <c r="E14" i="9" s="1"/>
  <c r="F15" i="9"/>
  <c r="E15" i="9" s="1"/>
  <c r="F16" i="9"/>
  <c r="E16" i="9" s="1"/>
  <c r="F17" i="9"/>
  <c r="E17" i="9"/>
  <c r="F18" i="9"/>
  <c r="E18" i="9" s="1"/>
  <c r="F19" i="9"/>
  <c r="E19" i="9" s="1"/>
  <c r="F20" i="9"/>
  <c r="E20" i="9" s="1"/>
  <c r="F21" i="9"/>
  <c r="E21" i="9"/>
  <c r="F22" i="9"/>
  <c r="E22" i="9" s="1"/>
  <c r="F23" i="9"/>
  <c r="E23" i="9" s="1"/>
  <c r="F24" i="9"/>
  <c r="E24" i="9" s="1"/>
  <c r="F25" i="9"/>
  <c r="E25" i="9"/>
  <c r="F26" i="9"/>
  <c r="E26" i="9"/>
  <c r="F27" i="9"/>
  <c r="E27" i="9"/>
  <c r="F28" i="9"/>
  <c r="E28" i="9"/>
  <c r="F29" i="9"/>
  <c r="E29" i="9"/>
  <c r="F30" i="9"/>
  <c r="E30" i="9"/>
  <c r="F31" i="9"/>
  <c r="E31" i="9"/>
  <c r="F32" i="9"/>
  <c r="E32" i="9"/>
  <c r="F33" i="9"/>
  <c r="E33" i="9"/>
  <c r="F34" i="9"/>
  <c r="E34" i="9"/>
  <c r="F35" i="9"/>
  <c r="E35" i="9"/>
  <c r="F36" i="9"/>
  <c r="E36" i="9"/>
  <c r="F37" i="9"/>
  <c r="E37" i="9"/>
  <c r="F38" i="9"/>
  <c r="E38" i="9"/>
  <c r="F39" i="9"/>
  <c r="E39" i="9"/>
  <c r="F40" i="9"/>
  <c r="E40" i="9"/>
  <c r="F41" i="9"/>
  <c r="E41" i="9"/>
  <c r="F42" i="9"/>
  <c r="E42" i="9"/>
  <c r="F43" i="9"/>
  <c r="E43" i="9"/>
  <c r="F44" i="9"/>
  <c r="E44" i="9" s="1"/>
  <c r="F45" i="9"/>
  <c r="E45" i="9" s="1"/>
  <c r="F46" i="9"/>
  <c r="E46" i="9" s="1"/>
  <c r="F47" i="9"/>
  <c r="E47" i="9" s="1"/>
  <c r="F48" i="9"/>
  <c r="E48" i="9" s="1"/>
  <c r="F49" i="9"/>
  <c r="E49" i="9" s="1"/>
  <c r="F50" i="9"/>
  <c r="E50" i="9" s="1"/>
  <c r="F51" i="9"/>
  <c r="E51" i="9" s="1"/>
  <c r="F52" i="9"/>
  <c r="E52" i="9" s="1"/>
  <c r="F53" i="9"/>
  <c r="E53" i="9" s="1"/>
  <c r="F54" i="9"/>
  <c r="E54" i="9" s="1"/>
  <c r="D55" i="9"/>
  <c r="E6" i="9"/>
  <c r="E7" i="9"/>
  <c r="C10" i="8"/>
  <c r="O5" i="10" s="1"/>
  <c r="D9" i="8"/>
  <c r="D8" i="8"/>
  <c r="D7" i="8"/>
  <c r="D6" i="8"/>
  <c r="D5" i="8"/>
  <c r="C16" i="7"/>
  <c r="K5" i="10" s="1"/>
  <c r="D15" i="7"/>
  <c r="D14" i="7"/>
  <c r="D13" i="7"/>
  <c r="D12" i="7"/>
  <c r="D11" i="7"/>
  <c r="D10" i="7"/>
  <c r="D9" i="7"/>
  <c r="D8" i="7"/>
  <c r="D7" i="7"/>
  <c r="D6" i="7"/>
  <c r="D5" i="7"/>
  <c r="C23" i="6"/>
  <c r="G5" i="10" s="1"/>
  <c r="D22" i="6"/>
  <c r="D21" i="6"/>
  <c r="D20" i="6"/>
  <c r="D19" i="6"/>
  <c r="D18" i="6"/>
  <c r="D17" i="6"/>
  <c r="D16" i="6"/>
  <c r="D15" i="6"/>
  <c r="D14" i="6"/>
  <c r="D13" i="6"/>
  <c r="D12" i="6"/>
  <c r="D11" i="6"/>
  <c r="D10" i="6"/>
  <c r="D9" i="6"/>
  <c r="D8" i="6"/>
  <c r="D7" i="6"/>
  <c r="D6" i="6"/>
  <c r="D5" i="6"/>
  <c r="C11" i="5"/>
  <c r="D10" i="5"/>
  <c r="D9" i="5"/>
  <c r="D8" i="5"/>
  <c r="D7" i="5"/>
  <c r="D6" i="5"/>
  <c r="D5" i="5"/>
  <c r="C5" i="10"/>
  <c r="D23" i="6"/>
  <c r="G8" i="10" s="1"/>
  <c r="O48" i="2"/>
  <c r="N48" i="2"/>
  <c r="M48" i="2"/>
  <c r="L48" i="2"/>
  <c r="K48" i="2"/>
  <c r="J48" i="2"/>
  <c r="I48" i="2"/>
  <c r="H48" i="2"/>
  <c r="G48" i="2"/>
  <c r="F48" i="2"/>
  <c r="E48" i="2"/>
  <c r="D48"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D11" i="5" l="1"/>
  <c r="C8" i="10" s="1"/>
  <c r="D10" i="8"/>
  <c r="O8" i="10" s="1"/>
  <c r="P48" i="2"/>
  <c r="D2" i="2" s="1"/>
  <c r="D2" i="9"/>
  <c r="F55" i="9"/>
  <c r="D2" i="6"/>
  <c r="D2" i="10"/>
  <c r="D16" i="7"/>
  <c r="K8" i="10" s="1"/>
  <c r="D8" i="9"/>
  <c r="D9" i="9"/>
  <c r="D7" i="9"/>
  <c r="D6" i="9"/>
  <c r="E55" i="9"/>
  <c r="D2" i="7"/>
  <c r="D2" i="5"/>
  <c r="E9" i="9"/>
  <c r="E8" i="9"/>
  <c r="D2"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A2C6370F-078F-4F75-AE83-64914B29F5E4}" name="WorksheetConnection_Office_63710409_TF03107654_Win32.xltx!Dépenses" type="102" refreshedVersion="7" minRefreshableVersion="5">
    <extLst>
      <ext xmlns:x15="http://schemas.microsoft.com/office/spreadsheetml/2010/11/main" uri="{DE250136-89BD-433C-8126-D09CA5730AF9}">
        <x15:connection id="Dépenses" autoDelete="1">
          <x15:rangePr sourceName="_xlcn.WorksheetConnection_Office_63710409_TF03107654_Win32.xltxDépenses1"/>
        </x15:connection>
      </ext>
    </extLst>
  </connection>
  <connection id="3" xr16:uid="{0D8C1591-FB6F-47E0-82AE-4A4DBD6B0E52}" name="WorksheetConnection_Office_63710409_TF03107654_Win32.xltx!Discrétionnaire" type="102" refreshedVersion="7" minRefreshableVersion="5">
    <extLst>
      <ext xmlns:x15="http://schemas.microsoft.com/office/spreadsheetml/2010/11/main" uri="{DE250136-89BD-433C-8126-D09CA5730AF9}">
        <x15:connection id="Discrétionnaire" autoDelete="1">
          <x15:rangePr sourceName="_xlcn.WorksheetConnection_Office_63710409_TF03107654_Win32.xltxDiscrétionnaire1"/>
        </x15:connection>
      </ext>
    </extLst>
  </connection>
  <connection id="4" xr16:uid="{40DDED44-68F8-49EE-B9E2-A43D00747847}" name="WorksheetConnection_Office_63710409_TF03107654_Win32.xltx!Épargne" type="102" refreshedVersion="7" minRefreshableVersion="5">
    <extLst>
      <ext xmlns:x15="http://schemas.microsoft.com/office/spreadsheetml/2010/11/main" uri="{DE250136-89BD-433C-8126-D09CA5730AF9}">
        <x15:connection id="Épargne" autoDelete="1">
          <x15:rangePr sourceName="_xlcn.WorksheetConnection_Office_63710409_TF03107654_Win32.xltxÉpargne1"/>
        </x15:connection>
      </ext>
    </extLst>
  </connection>
  <connection id="5" xr16:uid="{084F1595-B0E9-4BF5-96EC-B978F94F3B5F}" name="WorksheetConnection_Office_63710409_TF03107654_Win32.xltx!Revenu" type="102" refreshedVersion="7" minRefreshableVersion="5">
    <extLst>
      <ext xmlns:x15="http://schemas.microsoft.com/office/spreadsheetml/2010/11/main" uri="{DE250136-89BD-433C-8126-D09CA5730AF9}">
        <x15:connection id="Revenu" autoDelete="1">
          <x15:rangePr sourceName="_xlcn.WorksheetConnection_Office_63710409_TF03107654_Win32.xltxRevenu1"/>
        </x15:connection>
      </ext>
    </extLst>
  </connection>
</connections>
</file>

<file path=xl/sharedStrings.xml><?xml version="1.0" encoding="utf-8"?>
<sst xmlns="http://schemas.openxmlformats.org/spreadsheetml/2006/main" count="364" uniqueCount="98">
  <si>
    <t>FLUX DE TRÉSORERIE PERSONNEL</t>
  </si>
  <si>
    <t xml:space="preserve">  Ce classeur comporte des feuilles de calcul de flux de trésorerie annuels, mensuels et quotidiens. 
  Choisissez le type de flux de trésorerie qui vous convient ou utilisez-les tous pour mieux suivre vos flux de trésorerie personnels.</t>
  </si>
  <si>
    <t>Flux de trésorerie quotidiens</t>
  </si>
  <si>
    <t>Entrez le montant estimé de vos flux de trésorerie quotidiens et examinez l’estimation des totaux mensuels et annuels.  Cette feuille de calcul vous permet d’identifier vos habitudes quotidiennes en matière de dépenses au cours d’un mois ou d’une année.</t>
  </si>
  <si>
    <t>Flux de trésorerie mensuel</t>
  </si>
  <si>
    <t>Entrez vos flux de trésorerie mensuels ou estimez les mois restants pour afficher les flux de trésorerie prévisionnels pour l’année et pour chaque mois.</t>
  </si>
  <si>
    <t>Flux de trésorerie annuels</t>
  </si>
  <si>
    <t>Entrez un montant de flux de trésorerie annuel dans quatre feuilles de calcul : Revenus, dépenses, discrétionnaires et économies. 
Consultez les détails mensuels et le comparatif des différentes valeurs, et ce qu’il faut retenir de vos chiffres annuels et mensuels.</t>
  </si>
  <si>
    <t xml:space="preserve"> </t>
  </si>
  <si>
    <t>RÉCAPITULATIF QUOTIDIEN</t>
  </si>
  <si>
    <t>Totaux</t>
  </si>
  <si>
    <t>Revenu</t>
  </si>
  <si>
    <t>Dépenses</t>
  </si>
  <si>
    <t>Épargne</t>
  </si>
  <si>
    <t>Type</t>
  </si>
  <si>
    <t>Total</t>
  </si>
  <si>
    <t>Total de la trésorerie disponible :</t>
  </si>
  <si>
    <t>Tous les jours</t>
  </si>
  <si>
    <t>Description</t>
  </si>
  <si>
    <t>Salaire</t>
  </si>
  <si>
    <t>Commissions/Primes</t>
  </si>
  <si>
    <t>Divers 1</t>
  </si>
  <si>
    <t>Divers 2</t>
  </si>
  <si>
    <t>Divers 3</t>
  </si>
  <si>
    <t>Divers 4</t>
  </si>
  <si>
    <t>Assurance maladie</t>
  </si>
  <si>
    <t>Impôts sur les revenus</t>
  </si>
  <si>
    <t>Taxe automobile/Frais</t>
  </si>
  <si>
    <t>Prêt automobile</t>
  </si>
  <si>
    <t>Prêt immobilier/Loyer</t>
  </si>
  <si>
    <t>Assurance</t>
  </si>
  <si>
    <t>Électricité</t>
  </si>
  <si>
    <t>Gaz</t>
  </si>
  <si>
    <t>Eau</t>
  </si>
  <si>
    <t>Assainissement</t>
  </si>
  <si>
    <t>Ordures ménagères</t>
  </si>
  <si>
    <t>Téléphone</t>
  </si>
  <si>
    <t>Internet</t>
  </si>
  <si>
    <t>Premiums handicap</t>
  </si>
  <si>
    <t>Nourriture</t>
  </si>
  <si>
    <t>Habillement</t>
  </si>
  <si>
    <t>Soins médicaux/dentaires/Pharmacie</t>
  </si>
  <si>
    <t>Bus</t>
  </si>
  <si>
    <t>Restaurants</t>
  </si>
  <si>
    <t>Cadeaux</t>
  </si>
  <si>
    <t>Déplacements</t>
  </si>
  <si>
    <t>Loisirs</t>
  </si>
  <si>
    <t>Soins personnels</t>
  </si>
  <si>
    <t>Achats</t>
  </si>
  <si>
    <t>Dons</t>
  </si>
  <si>
    <t>Club/Abonnements</t>
  </si>
  <si>
    <t>Rénovations</t>
  </si>
  <si>
    <t>Réserves de trésorerie</t>
  </si>
  <si>
    <t>401(k)/Etc</t>
  </si>
  <si>
    <t>Compte d’économies</t>
  </si>
  <si>
    <t>Mensuel</t>
  </si>
  <si>
    <t>Quotidien</t>
  </si>
  <si>
    <t xml:space="preserve">Annuel </t>
  </si>
  <si>
    <t>REMARQUE : Si vous souhaitez ajouter des postes quotidiens à la table, estimez le montant ou la valeur mensuel, et placez cette valeur dans la colonne du mois approprié.</t>
  </si>
  <si>
    <t>Annuel</t>
  </si>
  <si>
    <t>Total des flux de trésorerie mensuels :</t>
  </si>
  <si>
    <t>Jan.</t>
  </si>
  <si>
    <t>Fév.</t>
  </si>
  <si>
    <t xml:space="preserve">REMARQUE : Pour les postes quotidiens, estimez le montant ou la valeur mensuel, et placez cette valeur dans la colonne du mois approprié.
</t>
  </si>
  <si>
    <t>Mar.</t>
  </si>
  <si>
    <t>Avr.</t>
  </si>
  <si>
    <t>Mai</t>
  </si>
  <si>
    <t>Juin</t>
  </si>
  <si>
    <t>Juil.</t>
  </si>
  <si>
    <t>Août</t>
  </si>
  <si>
    <t>Sept.</t>
  </si>
  <si>
    <t>Oct.</t>
  </si>
  <si>
    <t>Nov.</t>
  </si>
  <si>
    <t>Déc.</t>
  </si>
  <si>
    <t>RÉCAPITULATIF DES REVENUS</t>
  </si>
  <si>
    <t>Total année :</t>
  </si>
  <si>
    <t>Total mois :</t>
  </si>
  <si>
    <t>Total des flux de trésorerie à ce jour :</t>
  </si>
  <si>
    <t>RÉCAPITULATIF DES DÉPENSES</t>
  </si>
  <si>
    <t>Il s’agit d’une estimation annuelle.  Cette feuille de calcul vous permet de consulter les montants annuels avec des valeurs mensuelles estimées. Utilisez les feuilles de calcul Revenus, Dépenses, Discrétionnaire et Économies pour entrer des éléments.</t>
  </si>
  <si>
    <t>RÉCAPITULATIF DES DÉPENSES DISCRÉTIONNAIRES</t>
  </si>
  <si>
    <t>RÉCAPITULATIF DE L’ÉPARGNE</t>
  </si>
  <si>
    <t>Recettes</t>
  </si>
  <si>
    <t xml:space="preserve">Annuel  </t>
  </si>
  <si>
    <t xml:space="preserve">Mensuel </t>
  </si>
  <si>
    <t>Il s’agit d’une estimation annuelle.  Cette feuille de calcul vous permet de consulter les montants annuels avec des valeurs mensuelles estimées.
Si vous souhaitez ajouter des postes quotidiens à la table, estimez le montant / valeur annuel, et placez cette valeur dans la colonne Annuel appropriée.</t>
  </si>
  <si>
    <t>Eau/assainissement</t>
  </si>
  <si>
    <t>Restauration</t>
  </si>
  <si>
    <t>Épargne retraite</t>
  </si>
  <si>
    <t>Épargne/placement</t>
  </si>
  <si>
    <t>Row Labels</t>
  </si>
  <si>
    <t>Mensuel flux de trésorerie'!A1</t>
  </si>
  <si>
    <t>Dépenses discrétionnaires</t>
  </si>
  <si>
    <t>Annuel flux de trésorerie'!A1</t>
  </si>
  <si>
    <t>Dépenses discrétionnaires'!A1</t>
  </si>
  <si>
    <t>Grand Total</t>
  </si>
  <si>
    <t xml:space="preserve">Sum of Annuel  </t>
  </si>
  <si>
    <t>Revenu annuel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</si>
</sst>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0.00_);_(* \(#,##0.00\);_(* &quot;-&quot;??_);_(@_)"/>
    <numFmt numFmtId="164" formatCode="#,##0.00\ &quot;€&quot;;\-#,##0.00\ &quot;€&quot;"/>
    <numFmt numFmtId="165" formatCode="_ &quot;₹&quot;\ * #,##0_ ;_ &quot;₹&quot;\ * \-#,##0_ ;_ &quot;₹&quot;\ * &quot;-&quot;_ ;_ @_ "/>
    <numFmt numFmtId="166" formatCode="_ * #,##0_ ;_ * \-#,##0_ ;_ * &quot;-&quot;_ ;_ @_ "/>
    <numFmt numFmtId="167" formatCode="_ &quot;₹&quot;\ * #,##0.00_ ;_ &quot;₹&quot;\ * \-#,##0.00_ ;_ &quot;₹&quot;\ * &quot;-&quot;??_ ;_ @_ "/>
    <numFmt numFmtId="168" formatCode="_)@"/>
    <numFmt numFmtId="169" formatCode="#,##0.00\ &quot;$&quot;"/>
    <numFmt numFmtId="170" formatCode="#,##0.00\ &quot;€&quot;"/>
    <numFmt numFmtId="171" formatCode="#,##0\ &quot;€&quot;"/>
    <numFmt numFmtId="172" formatCode="#,##0\ &quot;€&quot;;\-#,##0\ &quot;€&quot;"/>
  </numFmts>
  <fonts count="57" x14ac:knownFonts="1">
    <font>
      <sz val="11"/>
      <name val="Lucida Sans"/>
      <family val="2"/>
      <scheme val="minor"/>
    </font>
    <font>
      <sz val="11"/>
      <color theme="1"/>
      <name val="Lucida Sans"/>
      <family val="2"/>
      <scheme val="minor"/>
    </font>
    <font>
      <b/>
      <sz val="24"/>
      <color theme="5" tint="-0.24994659260841701"/>
      <name val="Cambria"/>
      <family val="2"/>
      <scheme val="major"/>
    </font>
    <font>
      <b/>
      <sz val="14"/>
      <color theme="3" tint="0.24994659260841701"/>
      <name val="Cambria"/>
      <family val="2"/>
      <scheme val="major"/>
    </font>
    <font>
      <b/>
      <sz val="11"/>
      <color theme="3" tint="0.24994659260841701"/>
      <name val="Cambria"/>
      <family val="2"/>
      <scheme val="major"/>
    </font>
    <font>
      <b/>
      <sz val="12"/>
      <color theme="3" tint="0.24994659260841701"/>
      <name val="Cambria"/>
      <family val="2"/>
      <scheme val="major"/>
    </font>
    <font>
      <sz val="36"/>
      <color theme="3" tint="0.24994659260841701"/>
      <name val="Cambria"/>
      <family val="2"/>
      <scheme val="major"/>
    </font>
    <font>
      <b/>
      <sz val="11"/>
      <color theme="1"/>
      <name val="Lucida Sans"/>
      <family val="2"/>
      <scheme val="minor"/>
    </font>
    <font>
      <sz val="11"/>
      <name val="Lucida Sans"/>
      <family val="2"/>
      <scheme val="minor"/>
    </font>
    <font>
      <i/>
      <sz val="11"/>
      <color theme="1" tint="0.34998626667073579"/>
      <name val="Lucida Sans"/>
      <family val="2"/>
      <scheme val="minor"/>
    </font>
    <font>
      <b/>
      <sz val="16"/>
      <color theme="3" tint="0.89996032593768116"/>
      <name val="Lucida Sans"/>
      <family val="2"/>
      <scheme val="minor"/>
    </font>
    <font>
      <sz val="11"/>
      <color theme="3" tint="0.249977111117893"/>
      <name val="Lucida Sans"/>
      <family val="2"/>
      <scheme val="minor"/>
    </font>
    <font>
      <sz val="11"/>
      <color theme="6" tint="0.79998168889431442"/>
      <name val="Lucida Sans"/>
      <family val="2"/>
      <scheme val="minor"/>
    </font>
    <font>
      <b/>
      <sz val="12"/>
      <color theme="3" tint="0.89996032593768116"/>
      <name val="Lucida Sans"/>
      <family val="2"/>
      <scheme val="minor"/>
    </font>
    <font>
      <b/>
      <sz val="16"/>
      <color rgb="FF57574D"/>
      <name val="Lucida Sans"/>
      <family val="2"/>
      <scheme val="minor"/>
    </font>
    <font>
      <b/>
      <sz val="12"/>
      <color theme="3" tint="0.89992980742820516"/>
      <name val="Lucida Sans"/>
      <family val="2"/>
      <scheme val="minor"/>
    </font>
    <font>
      <sz val="11"/>
      <color theme="3" tint="0.24994659260841701"/>
      <name val="Lucida Sans"/>
      <family val="2"/>
      <scheme val="minor"/>
    </font>
    <font>
      <sz val="36"/>
      <color theme="3" tint="0.24994659260841701"/>
      <name val="Cambria"/>
      <family val="1"/>
      <scheme val="major"/>
    </font>
    <font>
      <sz val="11"/>
      <name val="Cambria"/>
      <family val="1"/>
      <scheme val="major"/>
    </font>
    <font>
      <sz val="16"/>
      <color theme="3" tint="0.89996032593768116"/>
      <name val="Lucida Sans"/>
      <family val="2"/>
      <scheme val="minor"/>
    </font>
    <font>
      <b/>
      <sz val="11"/>
      <color theme="3" tint="0.89996032593768116"/>
      <name val="Lucida Sans"/>
      <family val="2"/>
      <scheme val="minor"/>
    </font>
    <font>
      <sz val="16"/>
      <color theme="3" tint="0.24994659260841701"/>
      <name val="Cambria"/>
      <family val="1"/>
      <scheme val="major"/>
    </font>
    <font>
      <sz val="16"/>
      <name val="Cambria"/>
      <family val="1"/>
      <scheme val="major"/>
    </font>
    <font>
      <sz val="36"/>
      <name val="Cambria"/>
      <family val="1"/>
      <scheme val="major"/>
    </font>
    <font>
      <sz val="16"/>
      <color theme="0"/>
      <name val="Cambria"/>
      <family val="1"/>
      <scheme val="major"/>
    </font>
    <font>
      <b/>
      <sz val="8"/>
      <color theme="3" tint="0.89996032593768116"/>
      <name val="Lucida Sans"/>
      <family val="2"/>
      <scheme val="minor"/>
    </font>
    <font>
      <b/>
      <sz val="24"/>
      <color theme="5" tint="-0.24994659260841701"/>
      <name val="Lucida Sans"/>
      <family val="2"/>
      <scheme val="minor"/>
    </font>
    <font>
      <b/>
      <sz val="20"/>
      <color theme="5" tint="-0.24994659260841701"/>
      <name val="Cambria"/>
      <family val="1"/>
      <scheme val="major"/>
    </font>
    <font>
      <sz val="11"/>
      <color theme="3" tint="0.249977111117893"/>
      <name val="Cambria"/>
      <family val="1"/>
      <scheme val="major"/>
    </font>
    <font>
      <b/>
      <sz val="14"/>
      <color rgb="FF57574D"/>
      <name val="Cambria"/>
      <family val="1"/>
      <scheme val="major"/>
    </font>
    <font>
      <b/>
      <sz val="18"/>
      <color theme="5" tint="-0.24994659260841701"/>
      <name val="Cambria"/>
      <family val="1"/>
      <scheme val="major"/>
    </font>
    <font>
      <sz val="11"/>
      <color theme="1" tint="0.249977111117893"/>
      <name val="Lucida Sans"/>
      <family val="2"/>
      <scheme val="minor"/>
    </font>
    <font>
      <sz val="36"/>
      <color theme="1" tint="0.14999847407452621"/>
      <name val="Cambria"/>
      <family val="1"/>
      <scheme val="major"/>
    </font>
    <font>
      <sz val="16"/>
      <color theme="1" tint="0.14999847407452621"/>
      <name val="Cambria"/>
      <family val="1"/>
      <scheme val="major"/>
    </font>
    <font>
      <sz val="11"/>
      <color theme="1" tint="0.34998626667073579"/>
      <name val="Cambria"/>
      <family val="1"/>
      <scheme val="major"/>
    </font>
    <font>
      <sz val="16"/>
      <color rgb="FF57574D"/>
      <name val="Lucida Sans"/>
      <family val="2"/>
      <scheme val="minor"/>
    </font>
    <font>
      <b/>
      <sz val="24"/>
      <color theme="5" tint="-0.24994659260841701"/>
      <name val="Cambria"/>
      <family val="1"/>
      <scheme val="major"/>
    </font>
    <font>
      <sz val="16"/>
      <color theme="1" tint="0.249977111117893"/>
      <name val="Cambria"/>
      <family val="1"/>
      <scheme val="major"/>
    </font>
    <font>
      <sz val="12"/>
      <color theme="1" tint="0.249977111117893"/>
      <name val="Lucida Sans"/>
      <family val="2"/>
      <scheme val="minor"/>
    </font>
    <font>
      <sz val="10"/>
      <color theme="1" tint="0.249977111117893"/>
      <name val="Lucida Sans"/>
      <family val="2"/>
      <scheme val="minor"/>
    </font>
    <font>
      <sz val="11"/>
      <color theme="1" tint="0.249977111117893"/>
      <name val="Cambria"/>
      <family val="1"/>
      <scheme val="major"/>
    </font>
    <font>
      <sz val="12"/>
      <color theme="1" tint="0.249977111117893"/>
      <name val="Cambria"/>
      <family val="1"/>
      <scheme val="major"/>
    </font>
    <font>
      <sz val="14"/>
      <color theme="1" tint="0.249977111117893"/>
      <name val="Cambria"/>
      <family val="1"/>
      <scheme val="major"/>
    </font>
    <font>
      <b/>
      <sz val="12"/>
      <color theme="1" tint="0.249977111117893"/>
      <name val="Lucida Sans"/>
      <family val="2"/>
      <scheme val="minor"/>
    </font>
    <font>
      <b/>
      <sz val="16"/>
      <color rgb="FF57574D"/>
      <name val="Cambria"/>
      <family val="1"/>
      <scheme val="major"/>
    </font>
    <font>
      <sz val="11"/>
      <color theme="1" tint="0.34998626667073579"/>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sz val="11"/>
      <color theme="0"/>
      <name val="Lucida Sans"/>
      <family val="2"/>
      <scheme val="minor"/>
    </font>
    <font>
      <b/>
      <sz val="16"/>
      <color theme="3" tint="0.249977111117893"/>
      <name val="Lucida Sans"/>
      <family val="2"/>
      <scheme val="minor"/>
    </font>
  </fonts>
  <fills count="43">
    <fill>
      <patternFill patternType="none"/>
    </fill>
    <fill>
      <patternFill patternType="gray125"/>
    </fill>
    <fill>
      <patternFill patternType="solid">
        <fgColor theme="3" tint="0.24994659260841701"/>
        <bgColor indexed="64"/>
      </patternFill>
    </fill>
    <fill>
      <patternFill patternType="solid">
        <fgColor theme="3" tint="0.74996185186315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CC"/>
      </patternFill>
    </fill>
    <fill>
      <patternFill patternType="solid">
        <fgColor theme="4" tint="-0.499984740745262"/>
        <bgColor indexed="64"/>
      </patternFill>
    </fill>
    <fill>
      <patternFill patternType="solid">
        <fgColor theme="5" tint="-0.249977111117893"/>
        <bgColor indexed="64"/>
      </patternFill>
    </fill>
    <fill>
      <patternFill patternType="solid">
        <fgColor theme="3" tint="0.7499923703726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n">
        <color theme="3" tint="0.24994659260841701"/>
      </bottom>
      <diagonal/>
    </border>
    <border>
      <left/>
      <right/>
      <top/>
      <bottom style="medium">
        <color theme="3"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dashed">
        <color theme="3" tint="0.24994659260841701"/>
      </bottom>
      <diagonal/>
    </border>
    <border>
      <left/>
      <right/>
      <top style="thin">
        <color theme="4" tint="-0.499984740745262"/>
      </top>
      <bottom style="double">
        <color theme="4" tint="-0.499984740745262"/>
      </bottom>
      <diagonal/>
    </border>
    <border>
      <left/>
      <right/>
      <top style="dashed">
        <color theme="3" tint="0.24994659260841701"/>
      </top>
      <bottom/>
      <diagonal/>
    </border>
    <border>
      <left style="thin">
        <color auto="1"/>
      </left>
      <right style="thin">
        <color auto="1"/>
      </right>
      <top/>
      <bottom/>
      <diagonal/>
    </border>
    <border>
      <left/>
      <right/>
      <top style="medium">
        <color theme="3" tint="0.24994659260841701"/>
      </top>
      <bottom style="hair">
        <color indexed="64"/>
      </bottom>
      <diagonal/>
    </border>
    <border>
      <left/>
      <right/>
      <top style="thin">
        <color theme="3" tint="0.24994659260841701"/>
      </top>
      <bottom/>
      <diagonal/>
    </border>
    <border>
      <left/>
      <right/>
      <top style="thin">
        <color theme="3" tint="0.24994659260841701"/>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dashed">
        <color theme="3" tint="0.24994659260841701"/>
      </top>
      <bottom style="dashed">
        <color theme="3"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indexed="64"/>
      </top>
      <bottom style="thin">
        <color indexed="64"/>
      </bottom>
      <diagonal/>
    </border>
  </borders>
  <cellStyleXfs count="50">
    <xf numFmtId="0" fontId="0" fillId="5" borderId="0">
      <alignment vertical="center" wrapText="1"/>
    </xf>
    <xf numFmtId="0" fontId="10" fillId="2" borderId="0" applyNumberFormat="0" applyProtection="0">
      <alignment vertical="center"/>
    </xf>
    <xf numFmtId="0" fontId="2" fillId="2" borderId="0" applyNumberFormat="0" applyFill="0" applyProtection="0">
      <alignment horizontal="left" vertical="center"/>
    </xf>
    <xf numFmtId="0" fontId="3" fillId="0" borderId="1" applyNumberFormat="0" applyFill="0" applyProtection="0"/>
    <xf numFmtId="0" fontId="4" fillId="0" borderId="4" applyNumberFormat="0" applyFill="0" applyProtection="0">
      <alignment vertical="center"/>
    </xf>
    <xf numFmtId="0" fontId="5" fillId="8" borderId="2" applyNumberFormat="0" applyProtection="0">
      <alignment horizontal="left"/>
    </xf>
    <xf numFmtId="0" fontId="6" fillId="5" borderId="0" applyNumberFormat="0" applyBorder="0" applyAlignment="0" applyProtection="0"/>
    <xf numFmtId="43" fontId="8" fillId="0" borderId="0" applyFill="0" applyBorder="0" applyAlignment="0" applyProtection="0"/>
    <xf numFmtId="166" fontId="8" fillId="0" borderId="0" applyFill="0" applyBorder="0" applyAlignment="0" applyProtection="0"/>
    <xf numFmtId="167" fontId="8" fillId="0" borderId="0" applyFill="0" applyBorder="0" applyAlignment="0" applyProtection="0"/>
    <xf numFmtId="165" fontId="8" fillId="0" borderId="0" applyFill="0" applyBorder="0" applyAlignment="0" applyProtection="0"/>
    <xf numFmtId="9" fontId="8" fillId="0" borderId="0" applyFill="0" applyBorder="0" applyAlignment="0" applyProtection="0"/>
    <xf numFmtId="0" fontId="8" fillId="9" borderId="3" applyNumberFormat="0" applyAlignment="0" applyProtection="0"/>
    <xf numFmtId="0" fontId="9" fillId="0" borderId="0" applyNumberFormat="0" applyFill="0" applyBorder="0" applyAlignment="0" applyProtection="0"/>
    <xf numFmtId="0" fontId="7" fillId="0" borderId="5" applyNumberFormat="0" applyFill="0" applyAlignment="0" applyProtection="0"/>
    <xf numFmtId="0" fontId="13" fillId="2" borderId="7" applyNumberFormat="0" applyProtection="0">
      <alignment horizontal="center" vertical="center" wrapText="1"/>
    </xf>
    <xf numFmtId="0" fontId="15" fillId="2" borderId="7" applyNumberFormat="0" applyProtection="0">
      <alignment horizontal="center" vertical="center" wrapText="1"/>
    </xf>
    <xf numFmtId="0" fontId="46" fillId="13" borderId="0" applyNumberFormat="0" applyBorder="0" applyAlignment="0" applyProtection="0"/>
    <xf numFmtId="0" fontId="47" fillId="14" borderId="0" applyNumberFormat="0" applyBorder="0" applyAlignment="0" applyProtection="0"/>
    <xf numFmtId="0" fontId="48" fillId="15" borderId="0" applyNumberFormat="0" applyBorder="0" applyAlignment="0" applyProtection="0"/>
    <xf numFmtId="0" fontId="49" fillId="16" borderId="13" applyNumberFormat="0" applyAlignment="0" applyProtection="0"/>
    <xf numFmtId="0" fontId="50" fillId="17" borderId="14" applyNumberFormat="0" applyAlignment="0" applyProtection="0"/>
    <xf numFmtId="0" fontId="51" fillId="17" borderId="13" applyNumberFormat="0" applyAlignment="0" applyProtection="0"/>
    <xf numFmtId="0" fontId="52" fillId="0" borderId="15" applyNumberFormat="0" applyFill="0" applyAlignment="0" applyProtection="0"/>
    <xf numFmtId="0" fontId="53" fillId="18" borderId="16" applyNumberFormat="0" applyAlignment="0" applyProtection="0"/>
    <xf numFmtId="0" fontId="54" fillId="0" borderId="0" applyNumberFormat="0" applyFill="0" applyBorder="0" applyAlignment="0" applyProtection="0"/>
    <xf numFmtId="0" fontId="5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5"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55"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cellStyleXfs>
  <cellXfs count="105">
    <xf numFmtId="0" fontId="0" fillId="5" borderId="0" xfId="0">
      <alignment vertical="center" wrapText="1"/>
    </xf>
    <xf numFmtId="0" fontId="11" fillId="5" borderId="0" xfId="0" applyFont="1" applyAlignment="1">
      <alignment horizontal="left" vertical="top" wrapText="1" indent="1"/>
    </xf>
    <xf numFmtId="0" fontId="8" fillId="5" borderId="0" xfId="0" applyFont="1">
      <alignment vertical="center" wrapText="1"/>
    </xf>
    <xf numFmtId="0" fontId="18" fillId="5" borderId="0" xfId="0" applyFont="1">
      <alignment vertical="center" wrapText="1"/>
    </xf>
    <xf numFmtId="0" fontId="22" fillId="5" borderId="0" xfId="0" applyFont="1">
      <alignment vertical="center" wrapText="1"/>
    </xf>
    <xf numFmtId="0" fontId="23" fillId="5" borderId="0" xfId="0" applyFont="1">
      <alignment vertical="center" wrapText="1"/>
    </xf>
    <xf numFmtId="0" fontId="8" fillId="12" borderId="0" xfId="0" applyFont="1" applyFill="1">
      <alignment vertical="center" wrapText="1"/>
    </xf>
    <xf numFmtId="0" fontId="8" fillId="6" borderId="0" xfId="0" applyFont="1" applyFill="1">
      <alignment vertical="center" wrapText="1"/>
    </xf>
    <xf numFmtId="0" fontId="8" fillId="7" borderId="0" xfId="0" applyFont="1" applyFill="1">
      <alignment vertical="center" wrapText="1"/>
    </xf>
    <xf numFmtId="0" fontId="24" fillId="10" borderId="0" xfId="0" applyFont="1" applyFill="1" applyAlignment="1">
      <alignment horizontal="left" vertical="center" indent="1"/>
    </xf>
    <xf numFmtId="0" fontId="24" fillId="11" borderId="0" xfId="0" applyFont="1" applyFill="1" applyAlignment="1">
      <alignment horizontal="left" vertical="center" indent="1"/>
    </xf>
    <xf numFmtId="0" fontId="24" fillId="2" borderId="0" xfId="0" applyFont="1" applyFill="1" applyAlignment="1">
      <alignment horizontal="left" vertical="center" indent="1"/>
    </xf>
    <xf numFmtId="0" fontId="17" fillId="5" borderId="0" xfId="6" applyFont="1" applyBorder="1"/>
    <xf numFmtId="0" fontId="20" fillId="2" borderId="10" xfId="1" applyFont="1" applyBorder="1">
      <alignment vertical="center"/>
    </xf>
    <xf numFmtId="0" fontId="16" fillId="4" borderId="4" xfId="4" applyNumberFormat="1" applyFont="1" applyFill="1" applyAlignment="1">
      <alignment horizontal="left" vertical="center" indent="1"/>
    </xf>
    <xf numFmtId="0" fontId="16" fillId="4" borderId="4" xfId="4" applyFont="1" applyFill="1" applyAlignment="1">
      <alignment horizontal="left" vertical="center" indent="1"/>
    </xf>
    <xf numFmtId="0" fontId="19" fillId="2" borderId="10" xfId="1" applyFont="1" applyBorder="1">
      <alignment vertical="center"/>
    </xf>
    <xf numFmtId="0" fontId="20" fillId="2" borderId="11" xfId="1" applyFont="1" applyBorder="1">
      <alignment vertical="center"/>
    </xf>
    <xf numFmtId="0" fontId="19" fillId="2" borderId="11" xfId="1" applyFont="1" applyBorder="1">
      <alignment vertical="center"/>
    </xf>
    <xf numFmtId="0" fontId="29" fillId="5" borderId="0" xfId="0" applyFont="1" applyAlignment="1">
      <alignment horizontal="left" vertical="center" wrapText="1" indent="1"/>
    </xf>
    <xf numFmtId="0" fontId="28" fillId="5" borderId="0" xfId="0" applyFont="1" applyAlignment="1">
      <alignment horizontal="left" vertical="center" wrapText="1" indent="1"/>
    </xf>
    <xf numFmtId="0" fontId="22" fillId="5" borderId="0" xfId="0" applyFont="1" applyAlignment="1">
      <alignment horizontal="left" vertical="center" wrapText="1" indent="1"/>
    </xf>
    <xf numFmtId="0" fontId="28" fillId="5" borderId="0" xfId="0" applyFont="1">
      <alignment vertical="center" wrapText="1"/>
    </xf>
    <xf numFmtId="0" fontId="31" fillId="5" borderId="0" xfId="0" applyFont="1" applyAlignment="1">
      <alignment horizontal="left" vertical="center" wrapText="1"/>
    </xf>
    <xf numFmtId="0" fontId="31" fillId="5" borderId="0" xfId="0" applyFont="1">
      <alignment vertical="center" wrapText="1"/>
    </xf>
    <xf numFmtId="0" fontId="31" fillId="6" borderId="0" xfId="0" applyFont="1" applyFill="1" applyAlignment="1">
      <alignment horizontal="left" vertical="top" wrapText="1" indent="1"/>
    </xf>
    <xf numFmtId="0" fontId="31" fillId="7" borderId="0" xfId="0" applyFont="1" applyFill="1" applyAlignment="1">
      <alignment horizontal="left" vertical="top" wrapText="1" indent="1"/>
    </xf>
    <xf numFmtId="0" fontId="31" fillId="3" borderId="0" xfId="0" applyFont="1" applyFill="1" applyAlignment="1">
      <alignment horizontal="left" vertical="top" wrapText="1" indent="1"/>
    </xf>
    <xf numFmtId="0" fontId="12" fillId="4" borderId="0" xfId="0" applyFont="1" applyFill="1" applyAlignment="1">
      <alignment horizontal="center" vertical="center" wrapText="1"/>
    </xf>
    <xf numFmtId="0" fontId="25" fillId="2" borderId="11" xfId="1" applyFont="1" applyBorder="1">
      <alignment vertical="center"/>
    </xf>
    <xf numFmtId="0" fontId="25" fillId="2" borderId="10" xfId="1" applyFont="1" applyBorder="1">
      <alignment vertical="center"/>
    </xf>
    <xf numFmtId="0" fontId="14" fillId="5" borderId="0" xfId="0" applyFont="1" applyAlignment="1">
      <alignment horizontal="left" vertical="center" wrapText="1"/>
    </xf>
    <xf numFmtId="0" fontId="39" fillId="5" borderId="0" xfId="0" applyFont="1">
      <alignment vertical="center" wrapText="1"/>
    </xf>
    <xf numFmtId="168" fontId="39" fillId="5" borderId="0" xfId="0" applyNumberFormat="1" applyFont="1">
      <alignment vertical="center" wrapText="1"/>
    </xf>
    <xf numFmtId="168" fontId="31" fillId="5" borderId="0" xfId="0" applyNumberFormat="1" applyFont="1">
      <alignment vertical="center" wrapText="1"/>
    </xf>
    <xf numFmtId="0" fontId="41" fillId="5" borderId="0" xfId="0" applyFont="1">
      <alignment vertical="center" wrapText="1"/>
    </xf>
    <xf numFmtId="0" fontId="42" fillId="5" borderId="0" xfId="0" applyFont="1">
      <alignment vertical="center" wrapText="1"/>
    </xf>
    <xf numFmtId="0" fontId="37" fillId="5" borderId="0" xfId="0" applyFont="1">
      <alignment vertical="center" wrapText="1"/>
    </xf>
    <xf numFmtId="0" fontId="28" fillId="5" borderId="0" xfId="0" applyFont="1" applyAlignment="1">
      <alignment vertical="center"/>
    </xf>
    <xf numFmtId="0" fontId="38" fillId="5" borderId="0" xfId="0" applyFont="1">
      <alignment vertical="center" wrapText="1"/>
    </xf>
    <xf numFmtId="0" fontId="44" fillId="5" borderId="0" xfId="0" applyFont="1" applyAlignment="1">
      <alignment horizontal="left" vertical="center" wrapText="1"/>
    </xf>
    <xf numFmtId="0" fontId="40" fillId="5" borderId="0" xfId="0" applyFont="1">
      <alignment vertical="center" wrapText="1"/>
    </xf>
    <xf numFmtId="168" fontId="31" fillId="8" borderId="6" xfId="0" applyNumberFormat="1" applyFont="1" applyFill="1" applyBorder="1" applyAlignment="1">
      <alignment horizontal="left" vertical="center" indent="1"/>
    </xf>
    <xf numFmtId="168" fontId="31" fillId="8" borderId="0" xfId="0" applyNumberFormat="1" applyFont="1" applyFill="1" applyAlignment="1">
      <alignment horizontal="left" vertical="center" indent="1"/>
    </xf>
    <xf numFmtId="168" fontId="37" fillId="5" borderId="2" xfId="5" applyNumberFormat="1" applyFont="1" applyFill="1" applyAlignment="1">
      <alignment horizontal="left" vertical="center"/>
    </xf>
    <xf numFmtId="168" fontId="39" fillId="5" borderId="0" xfId="0" applyNumberFormat="1" applyFont="1" applyAlignment="1">
      <alignment horizontal="left" vertical="center"/>
    </xf>
    <xf numFmtId="168" fontId="43" fillId="5" borderId="2" xfId="5" applyNumberFormat="1" applyFont="1" applyFill="1" applyAlignment="1">
      <alignment horizontal="left" vertical="center"/>
    </xf>
    <xf numFmtId="0" fontId="42" fillId="5" borderId="0" xfId="0" applyFont="1" applyAlignment="1">
      <alignment vertical="center"/>
    </xf>
    <xf numFmtId="168" fontId="42" fillId="8" borderId="0" xfId="0" applyNumberFormat="1" applyFont="1" applyFill="1" applyAlignment="1">
      <alignment horizontal="left" vertical="center" indent="1"/>
    </xf>
    <xf numFmtId="0" fontId="42" fillId="8" borderId="8" xfId="0" applyFont="1" applyFill="1" applyBorder="1" applyAlignment="1">
      <alignment horizontal="right" vertical="center"/>
    </xf>
    <xf numFmtId="0" fontId="40" fillId="6" borderId="0" xfId="0" applyFont="1" applyFill="1" applyAlignment="1">
      <alignment horizontal="left" vertical="top" wrapText="1" indent="1"/>
    </xf>
    <xf numFmtId="0" fontId="40" fillId="7" borderId="0" xfId="0" applyFont="1" applyFill="1" applyAlignment="1">
      <alignment horizontal="left" vertical="top" wrapText="1" indent="1"/>
    </xf>
    <xf numFmtId="0" fontId="40" fillId="3" borderId="0" xfId="0" applyFont="1" applyFill="1" applyAlignment="1">
      <alignment horizontal="left" vertical="top" wrapText="1" indent="1"/>
    </xf>
    <xf numFmtId="0" fontId="45" fillId="5" borderId="0" xfId="0" applyFont="1">
      <alignment vertical="center" wrapText="1"/>
    </xf>
    <xf numFmtId="43" fontId="31" fillId="5" borderId="0" xfId="7" applyFont="1" applyFill="1" applyBorder="1" applyAlignment="1">
      <alignment horizontal="left" vertical="center"/>
    </xf>
    <xf numFmtId="168" fontId="42" fillId="5" borderId="0" xfId="0" applyNumberFormat="1" applyFont="1" applyAlignment="1">
      <alignment vertical="center"/>
    </xf>
    <xf numFmtId="0" fontId="14" fillId="5" borderId="0" xfId="0" applyFont="1">
      <alignment vertical="center" wrapText="1"/>
    </xf>
    <xf numFmtId="0" fontId="34" fillId="5" borderId="9" xfId="0" applyFont="1" applyBorder="1" applyAlignment="1">
      <alignment horizontal="left" vertical="center" indent="4"/>
    </xf>
    <xf numFmtId="0" fontId="42" fillId="5" borderId="0" xfId="0" applyFont="1" applyAlignment="1">
      <alignment horizontal="right" vertical="center" indent="1"/>
    </xf>
    <xf numFmtId="0" fontId="40" fillId="5" borderId="0" xfId="0" applyFont="1" applyAlignment="1">
      <alignment vertical="top" wrapText="1"/>
    </xf>
    <xf numFmtId="168" fontId="31" fillId="5" borderId="0" xfId="0" applyNumberFormat="1" applyFont="1" applyAlignment="1">
      <alignment vertical="center"/>
    </xf>
    <xf numFmtId="0" fontId="10" fillId="2" borderId="11" xfId="1" applyBorder="1">
      <alignment vertical="center"/>
    </xf>
    <xf numFmtId="0" fontId="10" fillId="2" borderId="10" xfId="1" applyBorder="1">
      <alignment vertical="center"/>
    </xf>
    <xf numFmtId="0" fontId="44" fillId="5" borderId="0" xfId="0" applyFont="1">
      <alignment vertical="center" wrapText="1"/>
    </xf>
    <xf numFmtId="0" fontId="11" fillId="5" borderId="0" xfId="0" applyFont="1">
      <alignment vertical="center" wrapText="1"/>
    </xf>
    <xf numFmtId="0" fontId="35" fillId="5" borderId="0" xfId="0" applyFont="1" applyAlignment="1">
      <alignment horizontal="right" vertical="center" wrapText="1" indent="2"/>
    </xf>
    <xf numFmtId="168" fontId="42" fillId="5" borderId="2" xfId="3" applyNumberFormat="1" applyFont="1" applyFill="1" applyBorder="1" applyAlignment="1">
      <alignment vertical="center"/>
    </xf>
    <xf numFmtId="0" fontId="42" fillId="5" borderId="2" xfId="0" applyFont="1" applyBorder="1">
      <alignment vertical="center" wrapText="1"/>
    </xf>
    <xf numFmtId="0" fontId="0" fillId="5" borderId="0" xfId="0" pivotButton="1">
      <alignment vertical="center" wrapText="1"/>
    </xf>
    <xf numFmtId="0" fontId="16" fillId="4" borderId="12" xfId="4" applyNumberFormat="1" applyFont="1" applyFill="1" applyBorder="1" applyAlignment="1">
      <alignment horizontal="left" vertical="center" indent="1"/>
    </xf>
    <xf numFmtId="0" fontId="16" fillId="4" borderId="12" xfId="4" applyFont="1" applyFill="1" applyBorder="1">
      <alignment vertical="center"/>
    </xf>
    <xf numFmtId="0" fontId="31" fillId="5" borderId="0" xfId="0" applyFont="1" applyAlignment="1">
      <alignment horizontal="center"/>
    </xf>
    <xf numFmtId="0" fontId="12" fillId="4" borderId="6" xfId="0" applyFont="1" applyFill="1" applyBorder="1" applyAlignment="1">
      <alignment horizontal="center" vertical="center" wrapText="1"/>
    </xf>
    <xf numFmtId="0" fontId="33" fillId="5" borderId="0" xfId="0" applyFont="1" applyAlignment="1">
      <alignment horizontal="right" vertical="center" indent="2"/>
    </xf>
    <xf numFmtId="0" fontId="33" fillId="5" borderId="0" xfId="0" applyFont="1" applyAlignment="1">
      <alignment horizontal="right" vertical="center" indent="1"/>
    </xf>
    <xf numFmtId="0" fontId="33" fillId="5" borderId="0" xfId="0" applyFont="1" applyAlignment="1">
      <alignment horizontal="right" vertical="center"/>
    </xf>
    <xf numFmtId="169" fontId="36" fillId="5" borderId="0" xfId="2" applyNumberFormat="1" applyFont="1" applyFill="1">
      <alignment horizontal="left" vertical="center"/>
    </xf>
    <xf numFmtId="169" fontId="31" fillId="5" borderId="0" xfId="0" applyNumberFormat="1" applyFont="1">
      <alignment vertical="center" wrapText="1"/>
    </xf>
    <xf numFmtId="0" fontId="0" fillId="5" borderId="0" xfId="0" applyAlignment="1">
      <alignment horizontal="left" vertical="center" wrapText="1"/>
    </xf>
    <xf numFmtId="0" fontId="56" fillId="2" borderId="0" xfId="1" quotePrefix="1" applyFont="1">
      <alignment vertical="center"/>
    </xf>
    <xf numFmtId="170" fontId="27" fillId="5" borderId="0" xfId="2" applyNumberFormat="1" applyFont="1" applyFill="1" applyAlignment="1">
      <alignment horizontal="center" vertical="center"/>
    </xf>
    <xf numFmtId="170" fontId="36" fillId="5" borderId="0" xfId="2" applyNumberFormat="1" applyFont="1" applyFill="1">
      <alignment horizontal="left" vertical="center"/>
    </xf>
    <xf numFmtId="164" fontId="31" fillId="8" borderId="0" xfId="0" applyNumberFormat="1" applyFont="1" applyFill="1" applyAlignment="1">
      <alignment vertical="center"/>
    </xf>
    <xf numFmtId="164" fontId="39" fillId="5" borderId="0" xfId="0" applyNumberFormat="1" applyFont="1" applyAlignment="1">
      <alignment horizontal="right" vertical="center" wrapText="1" indent="1"/>
    </xf>
    <xf numFmtId="164" fontId="31" fillId="5" borderId="0" xfId="0" applyNumberFormat="1" applyFont="1" applyAlignment="1">
      <alignment horizontal="right" vertical="center" wrapText="1" indent="1"/>
    </xf>
    <xf numFmtId="170" fontId="26" fillId="5" borderId="0" xfId="2" applyNumberFormat="1" applyFont="1" applyFill="1">
      <alignment horizontal="left" vertical="center"/>
    </xf>
    <xf numFmtId="170" fontId="26" fillId="5" borderId="0" xfId="2" applyNumberFormat="1" applyFont="1" applyFill="1" applyAlignment="1">
      <alignment horizontal="center" vertical="center"/>
    </xf>
    <xf numFmtId="164" fontId="31" fillId="5" borderId="0" xfId="0" applyNumberFormat="1" applyFont="1" applyAlignment="1">
      <alignment horizontal="right" vertical="center" indent="1"/>
    </xf>
    <xf numFmtId="170" fontId="36" fillId="5" borderId="0" xfId="2" applyNumberFormat="1" applyFont="1" applyFill="1" applyAlignment="1">
      <alignment horizontal="center" vertical="center"/>
    </xf>
    <xf numFmtId="170" fontId="2" fillId="5" borderId="0" xfId="2" applyNumberFormat="1" applyFill="1" applyAlignment="1">
      <alignment horizontal="center" vertical="center"/>
    </xf>
    <xf numFmtId="0" fontId="56" fillId="2" borderId="17" xfId="1" quotePrefix="1" applyFont="1" applyBorder="1">
      <alignment vertical="center"/>
    </xf>
    <xf numFmtId="0" fontId="42" fillId="5" borderId="0" xfId="0" applyNumberFormat="1" applyFont="1" applyAlignment="1">
      <alignment horizontal="right" vertical="center" indent="1"/>
    </xf>
    <xf numFmtId="171" fontId="0" fillId="5" borderId="0" xfId="0" applyNumberFormat="1">
      <alignment vertical="center" wrapText="1"/>
    </xf>
    <xf numFmtId="172" fontId="0" fillId="5" borderId="0" xfId="0" applyNumberFormat="1">
      <alignment vertical="center" wrapText="1"/>
    </xf>
    <xf numFmtId="0" fontId="32" fillId="5" borderId="0" xfId="6" applyFont="1" applyBorder="1"/>
    <xf numFmtId="0" fontId="34" fillId="5" borderId="0" xfId="0" applyFont="1" applyAlignment="1">
      <alignment horizontal="left" vertical="center" wrapText="1"/>
    </xf>
    <xf numFmtId="170" fontId="30" fillId="5" borderId="0" xfId="2" applyNumberFormat="1" applyFont="1" applyFill="1">
      <alignment horizontal="left" vertical="center"/>
    </xf>
    <xf numFmtId="0" fontId="34" fillId="5" borderId="9" xfId="0" applyFont="1" applyBorder="1" applyAlignment="1">
      <alignment horizontal="left" vertical="center" wrapText="1"/>
    </xf>
    <xf numFmtId="0" fontId="34" fillId="5" borderId="9" xfId="0" applyFont="1" applyBorder="1" applyAlignment="1">
      <alignment horizontal="left" vertical="center"/>
    </xf>
    <xf numFmtId="170" fontId="30" fillId="5" borderId="9" xfId="2" applyNumberFormat="1" applyFont="1" applyFill="1" applyBorder="1" applyAlignment="1">
      <alignment horizontal="left" vertical="center" indent="1"/>
    </xf>
    <xf numFmtId="0" fontId="21" fillId="4" borderId="2" xfId="3" applyFont="1" applyFill="1" applyBorder="1" applyAlignment="1">
      <alignment horizontal="left" vertical="center" indent="1"/>
    </xf>
    <xf numFmtId="170" fontId="16" fillId="4" borderId="12" xfId="4" applyNumberFormat="1" applyFont="1" applyFill="1" applyBorder="1" applyAlignment="1">
      <alignment horizontal="right" vertical="center"/>
    </xf>
    <xf numFmtId="170" fontId="16" fillId="4" borderId="4" xfId="4" applyNumberFormat="1" applyFont="1" applyFill="1" applyAlignment="1">
      <alignment horizontal="right" vertical="center"/>
    </xf>
    <xf numFmtId="164" fontId="16" fillId="4" borderId="12" xfId="4" applyNumberFormat="1" applyFont="1" applyFill="1" applyBorder="1" applyAlignment="1">
      <alignment horizontal="right" vertical="center"/>
    </xf>
    <xf numFmtId="164" fontId="16" fillId="4" borderId="4" xfId="4" applyNumberFormat="1" applyFont="1" applyFill="1" applyAlignment="1">
      <alignment horizontal="right" vertical="center"/>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8" builtinId="27" customBuiltin="1"/>
    <cellStyle name="Calculation" xfId="22" builtinId="22" customBuiltin="1"/>
    <cellStyle name="Check Cell" xfId="24"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13" builtinId="53" customBuiltin="1"/>
    <cellStyle name="Followed Hyperlink" xfId="16" builtinId="9" customBuiltin="1"/>
    <cellStyle name="Good" xfId="17"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15" builtinId="8" customBuiltin="1"/>
    <cellStyle name="Input" xfId="20" builtinId="20" customBuiltin="1"/>
    <cellStyle name="Linked Cell" xfId="23" builtinId="24" customBuiltin="1"/>
    <cellStyle name="Neutral" xfId="19" builtinId="28" customBuiltin="1"/>
    <cellStyle name="Normal" xfId="0" builtinId="0" customBuiltin="1"/>
    <cellStyle name="Note" xfId="12" builtinId="10" customBuiltin="1"/>
    <cellStyle name="Output" xfId="21" builtinId="21" customBuiltin="1"/>
    <cellStyle name="Percent" xfId="11" builtinId="5" customBuiltin="1"/>
    <cellStyle name="Title" xfId="6" builtinId="15" customBuiltin="1"/>
    <cellStyle name="Titre 5" xfId="5" xr:uid="{00000000-0005-0000-0000-00000A000000}"/>
    <cellStyle name="Total" xfId="14" builtinId="25" customBuiltin="1"/>
    <cellStyle name="Warning Text" xfId="25" builtinId="11" customBuiltin="1"/>
  </cellStyles>
  <dxfs count="113">
    <dxf>
      <font>
        <b val="0"/>
        <i val="0"/>
        <strike val="0"/>
        <condense val="0"/>
        <extend val="0"/>
        <outline val="0"/>
        <shadow val="0"/>
        <u val="none"/>
        <vertAlign val="baseline"/>
        <sz val="11"/>
        <color theme="1" tint="0.249977111117893"/>
        <name val="Lucida Sans"/>
        <scheme val="minor"/>
      </font>
      <numFmt numFmtId="164" formatCode="#,##0.00\ &quot;€&quot;;\-#,##0.00\ &quot;€&quot;"/>
      <fill>
        <patternFill patternType="solid">
          <fgColor indexed="64"/>
          <bgColor theme="2"/>
        </patternFill>
      </fill>
      <alignment horizontal="right" vertical="center" textRotation="0" wrapText="0" indent="1" justifyLastLine="0" shrinkToFit="0" readingOrder="0"/>
    </dxf>
    <dxf>
      <font>
        <strike val="0"/>
        <outline val="0"/>
        <shadow val="0"/>
        <u val="none"/>
        <vertAlign val="baseline"/>
        <sz val="11"/>
        <color theme="1" tint="0.249977111117893"/>
        <name val="Lucida Sans"/>
        <scheme val="minor"/>
      </font>
      <numFmt numFmtId="164" formatCode="#,##0.00\ &quot;€&quot;;\-#,##0.00\ &quot;€&quot;"/>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Lucida Sans"/>
        <scheme val="minor"/>
      </font>
      <numFmt numFmtId="164" formatCode="#,##0.00\ &quot;€&quot;;\-#,##0.00\ &quot;€&quot;"/>
      <fill>
        <patternFill patternType="solid">
          <fgColor indexed="64"/>
          <bgColor theme="2"/>
        </patternFill>
      </fill>
      <alignment horizontal="right" vertical="center" textRotation="0" wrapText="0" indent="1" justifyLastLine="0" shrinkToFit="0" readingOrder="0"/>
    </dxf>
    <dxf>
      <font>
        <strike val="0"/>
        <outline val="0"/>
        <shadow val="0"/>
        <u val="none"/>
        <vertAlign val="baseline"/>
        <sz val="11"/>
        <color theme="1" tint="0.249977111117893"/>
        <name val="Lucida Sans"/>
        <scheme val="minor"/>
      </font>
      <numFmt numFmtId="164" formatCode="#,##0.00\ &quot;€&quot;;\-#,##0.00\ &quot;€&quot;"/>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Lucida Sans"/>
        <scheme val="minor"/>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color theme="1" tint="0.249977111117893"/>
        <name val="Lucida Sans"/>
        <scheme val="minor"/>
      </font>
      <numFmt numFmtId="168" formatCode="_)@"/>
    </dxf>
    <dxf>
      <font>
        <strike val="0"/>
        <outline val="0"/>
        <shadow val="0"/>
        <u val="none"/>
        <vertAlign val="baseline"/>
        <sz val="11"/>
        <color theme="1" tint="0.249977111117893"/>
        <name val="Lucida Sans"/>
        <scheme val="minor"/>
      </font>
    </dxf>
    <dxf>
      <font>
        <strike val="0"/>
        <outline val="0"/>
        <shadow val="0"/>
        <u val="none"/>
        <vertAlign val="baseline"/>
        <sz val="11"/>
        <color theme="1" tint="0.249977111117893"/>
        <name val="Lucida Sans"/>
        <scheme val="minor"/>
      </font>
    </dxf>
    <dxf>
      <font>
        <strike val="0"/>
        <outline val="0"/>
        <shadow val="0"/>
        <u val="none"/>
        <vertAlign val="baseline"/>
        <sz val="14"/>
        <color theme="1" tint="0.249977111117893"/>
        <name val="Cambria"/>
        <scheme val="major"/>
      </font>
      <alignment vertical="center" textRotation="0" indent="0" justifyLastLine="0" shrinkToFit="0" readingOrder="0"/>
    </dxf>
    <dxf>
      <font>
        <b val="0"/>
        <i val="0"/>
        <strike val="0"/>
        <condense val="0"/>
        <extend val="0"/>
        <outline val="0"/>
        <shadow val="0"/>
        <u val="none"/>
        <vertAlign val="baseline"/>
        <sz val="11"/>
        <color theme="1" tint="0.249977111117893"/>
        <name val="Lucida Sans"/>
        <scheme val="minor"/>
      </font>
      <numFmt numFmtId="164" formatCode="#,##0.00\ &quot;€&quot;;\-#,##0.00\ &quot;€&quot;"/>
      <fill>
        <patternFill patternType="solid">
          <fgColor indexed="64"/>
          <bgColor theme="2"/>
        </patternFill>
      </fill>
      <alignment horizontal="right" vertical="center" textRotation="0" wrapText="0" indent="1" justifyLastLine="0" shrinkToFit="0" readingOrder="0"/>
    </dxf>
    <dxf>
      <font>
        <strike val="0"/>
        <outline val="0"/>
        <shadow val="0"/>
        <u val="none"/>
        <vertAlign val="baseline"/>
        <sz val="11"/>
        <color theme="1" tint="0.249977111117893"/>
        <name val="Lucida Sans"/>
        <scheme val="minor"/>
      </font>
      <numFmt numFmtId="164" formatCode="#,##0.00\ &quot;€&quot;;\-#,##0.00\ &quot;€&quot;"/>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Lucida Sans"/>
        <scheme val="minor"/>
      </font>
      <numFmt numFmtId="164" formatCode="#,##0.00\ &quot;€&quot;;\-#,##0.00\ &quot;€&quot;"/>
      <fill>
        <patternFill patternType="solid">
          <fgColor indexed="64"/>
          <bgColor theme="2"/>
        </patternFill>
      </fill>
      <alignment horizontal="right" vertical="center" textRotation="0" wrapText="0" indent="1" justifyLastLine="0" shrinkToFit="0" readingOrder="0"/>
    </dxf>
    <dxf>
      <font>
        <strike val="0"/>
        <outline val="0"/>
        <shadow val="0"/>
        <u val="none"/>
        <vertAlign val="baseline"/>
        <sz val="11"/>
        <color theme="1" tint="0.249977111117893"/>
        <name val="Lucida Sans"/>
        <scheme val="minor"/>
      </font>
      <numFmt numFmtId="164" formatCode="#,##0.00\ &quot;€&quot;;\-#,##0.00\ &quot;€&quot;"/>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Lucida Sans"/>
        <scheme val="minor"/>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color theme="1" tint="0.249977111117893"/>
        <name val="Lucida Sans"/>
        <scheme val="minor"/>
      </font>
      <numFmt numFmtId="168" formatCode="_)@"/>
    </dxf>
    <dxf>
      <font>
        <strike val="0"/>
        <outline val="0"/>
        <shadow val="0"/>
        <u val="none"/>
        <vertAlign val="baseline"/>
        <sz val="11"/>
        <color theme="1" tint="0.249977111117893"/>
        <name val="Lucida Sans"/>
        <scheme val="minor"/>
      </font>
    </dxf>
    <dxf>
      <font>
        <strike val="0"/>
        <outline val="0"/>
        <shadow val="0"/>
        <u val="none"/>
        <vertAlign val="baseline"/>
        <sz val="11"/>
        <color theme="1" tint="0.249977111117893"/>
        <name val="Lucida Sans"/>
        <scheme val="minor"/>
      </font>
    </dxf>
    <dxf>
      <font>
        <strike val="0"/>
        <outline val="0"/>
        <shadow val="0"/>
        <u val="none"/>
        <vertAlign val="baseline"/>
        <sz val="14"/>
        <color theme="1" tint="0.249977111117893"/>
        <name val="Cambria"/>
        <scheme val="major"/>
      </font>
      <alignment vertical="center" textRotation="0" indent="0" justifyLastLine="0" shrinkToFit="0" readingOrder="0"/>
    </dxf>
    <dxf>
      <font>
        <b val="0"/>
        <i val="0"/>
        <strike val="0"/>
        <condense val="0"/>
        <extend val="0"/>
        <outline val="0"/>
        <shadow val="0"/>
        <u val="none"/>
        <vertAlign val="baseline"/>
        <sz val="11"/>
        <color theme="1" tint="0.249977111117893"/>
        <name val="Lucida Sans"/>
        <scheme val="minor"/>
      </font>
      <numFmt numFmtId="164" formatCode="#,##0.00\ &quot;€&quot;;\-#,##0.00\ &quot;€&quot;"/>
      <fill>
        <patternFill patternType="solid">
          <fgColor indexed="64"/>
          <bgColor theme="2"/>
        </patternFill>
      </fill>
      <alignment horizontal="right" vertical="center" textRotation="0" wrapText="0" indent="1" justifyLastLine="0" shrinkToFit="0" readingOrder="0"/>
    </dxf>
    <dxf>
      <font>
        <color theme="1" tint="0.249977111117893"/>
      </font>
      <numFmt numFmtId="164" formatCode="#,##0.00\ &quot;€&quot;;\-#,##0.00\ &quot;€&quot;"/>
      <fill>
        <patternFill patternType="solid">
          <fgColor indexed="64"/>
          <bgColor theme="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Lucida Sans"/>
        <scheme val="minor"/>
      </font>
      <numFmt numFmtId="164" formatCode="#,##0.00\ &quot;€&quot;;\-#,##0.00\ &quot;€&quot;"/>
      <fill>
        <patternFill patternType="solid">
          <fgColor indexed="64"/>
          <bgColor theme="2"/>
        </patternFill>
      </fill>
      <alignment horizontal="right" vertical="center" textRotation="0" wrapText="0" indent="1" justifyLastLine="0" shrinkToFit="0" readingOrder="0"/>
    </dxf>
    <dxf>
      <font>
        <color theme="1" tint="0.249977111117893"/>
      </font>
      <numFmt numFmtId="164" formatCode="#,##0.00\ &quot;€&quot;;\-#,##0.00\ &quot;€&quot;"/>
      <fill>
        <patternFill patternType="solid">
          <fgColor indexed="64"/>
          <bgColor theme="2"/>
        </patternFill>
      </fill>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Lucida Sans"/>
        <scheme val="minor"/>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sz val="14"/>
        <color theme="1" tint="0.249977111117893"/>
        <name val="Cambria"/>
        <scheme val="major"/>
      </font>
      <alignment vertical="center" textRotation="0" indent="0" justifyLastLine="0" shrinkToFit="0" readingOrder="0"/>
    </dxf>
    <dxf>
      <font>
        <b val="0"/>
        <i val="0"/>
        <strike val="0"/>
        <condense val="0"/>
        <extend val="0"/>
        <outline val="0"/>
        <shadow val="0"/>
        <u val="none"/>
        <vertAlign val="baseline"/>
        <sz val="11"/>
        <color theme="1" tint="0.249977111117893"/>
        <name val="Lucida Sans"/>
        <scheme val="minor"/>
      </font>
      <numFmt numFmtId="164" formatCode="#,##0.00\ &quot;€&quot;;\-#,##0.00\ &quot;€&quot;"/>
      <fill>
        <patternFill patternType="solid">
          <fgColor indexed="64"/>
          <bgColor theme="2"/>
        </patternFill>
      </fill>
      <alignment horizontal="right" vertical="center" textRotation="0" wrapText="0" indent="1" justifyLastLine="0" shrinkToFit="0" readingOrder="0"/>
    </dxf>
    <dxf>
      <font>
        <strike val="0"/>
        <outline val="0"/>
        <shadow val="0"/>
        <u val="none"/>
        <vertAlign val="baseline"/>
        <color theme="1" tint="0.249977111117893"/>
        <name val="Lucida Sans"/>
        <scheme val="minor"/>
      </font>
      <numFmt numFmtId="164" formatCode="#,##0.00\ &quot;€&quot;;\-#,##0.00\ &quot;€&quot;"/>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Lucida Sans"/>
        <scheme val="minor"/>
      </font>
      <numFmt numFmtId="164" formatCode="#,##0.00\ &quot;€&quot;;\-#,##0.00\ &quot;€&quot;"/>
      <fill>
        <patternFill patternType="solid">
          <fgColor indexed="64"/>
          <bgColor theme="2"/>
        </patternFill>
      </fill>
      <alignment horizontal="right" vertical="center" textRotation="0" wrapText="0" indent="1" justifyLastLine="0" shrinkToFit="0" readingOrder="0"/>
    </dxf>
    <dxf>
      <font>
        <strike val="0"/>
        <outline val="0"/>
        <shadow val="0"/>
        <u val="none"/>
        <vertAlign val="baseline"/>
        <color theme="1" tint="0.249977111117893"/>
        <name val="Lucida Sans"/>
        <scheme val="minor"/>
      </font>
      <numFmt numFmtId="164" formatCode="#,##0.00\ &quot;€&quot;;\-#,##0.00\ &quot;€&quot;"/>
      <alignment horizontal="right" vertical="center" textRotation="0" wrapText="0" indent="1" justifyLastLine="0" shrinkToFit="0" readingOrder="0"/>
    </dxf>
    <dxf>
      <font>
        <b val="0"/>
        <i val="0"/>
        <strike val="0"/>
        <condense val="0"/>
        <extend val="0"/>
        <outline val="0"/>
        <shadow val="0"/>
        <u val="none"/>
        <vertAlign val="baseline"/>
        <sz val="11"/>
        <color theme="1" tint="0.249977111117893"/>
        <name val="Lucida Sans"/>
        <scheme val="minor"/>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color theme="1" tint="0.249977111117893"/>
        <name val="Lucida Sans"/>
        <scheme val="minor"/>
      </font>
      <numFmt numFmtId="168" formatCode="_)@"/>
    </dxf>
    <dxf>
      <font>
        <strike val="0"/>
        <outline val="0"/>
        <shadow val="0"/>
        <u val="none"/>
        <vertAlign val="baseline"/>
        <sz val="11"/>
        <color theme="1" tint="0.249977111117893"/>
        <name val="Lucida Sans"/>
        <scheme val="minor"/>
      </font>
    </dxf>
    <dxf>
      <font>
        <strike val="0"/>
        <outline val="0"/>
        <shadow val="0"/>
        <u val="none"/>
        <vertAlign val="baseline"/>
        <color theme="1" tint="0.249977111117893"/>
        <name val="Lucida Sans"/>
        <scheme val="minor"/>
      </font>
    </dxf>
    <dxf>
      <font>
        <b val="0"/>
        <strike val="0"/>
        <outline val="0"/>
        <shadow val="0"/>
        <u val="none"/>
        <vertAlign val="baseline"/>
        <sz val="14"/>
        <color theme="1" tint="0.249977111117893"/>
        <name val="Cambria"/>
        <scheme val="major"/>
      </font>
      <alignment vertical="center" textRotation="0" indent="0"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4" formatCode="#,##0.00\ &quot;€&quot;;\-#,##0.00\ &quot;€&quot;"/>
      <alignment horizontal="right" vertical="center" textRotation="0" wrapText="1" indent="1" justifyLastLine="0" shrinkToFit="0" readingOrder="0"/>
    </dxf>
    <dxf>
      <font>
        <strike val="0"/>
        <outline val="0"/>
        <shadow val="0"/>
        <u val="none"/>
        <vertAlign val="baseline"/>
        <sz val="10"/>
        <color theme="1" tint="0.249977111117893"/>
        <name val="Lucida Sans"/>
        <scheme val="minor"/>
      </font>
      <numFmt numFmtId="164" formatCode="#,##0.00\ &quot;€&quot;;\-#,##0.00\ &quot;€&quo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4" formatCode="#,##0.00\ &quot;€&quot;;\-#,##0.00\ &quot;€&quot;"/>
      <alignment horizontal="right" vertical="center" textRotation="0" wrapText="1" indent="1" justifyLastLine="0" shrinkToFit="0" readingOrder="0"/>
    </dxf>
    <dxf>
      <font>
        <strike val="0"/>
        <outline val="0"/>
        <shadow val="0"/>
        <u val="none"/>
        <vertAlign val="baseline"/>
        <sz val="10"/>
        <color theme="1" tint="0.249977111117893"/>
        <name val="Lucida Sans"/>
        <scheme val="minor"/>
      </font>
      <numFmt numFmtId="164" formatCode="#,##0.00\ &quot;€&quot;;\-#,##0.00\ &quot;€&quo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4" formatCode="#,##0.00\ &quot;€&quot;;\-#,##0.00\ &quot;€&quot;"/>
      <alignment horizontal="right" vertical="center" textRotation="0" wrapText="1" indent="1" justifyLastLine="0" shrinkToFit="0" readingOrder="0"/>
    </dxf>
    <dxf>
      <font>
        <strike val="0"/>
        <outline val="0"/>
        <shadow val="0"/>
        <u val="none"/>
        <vertAlign val="baseline"/>
        <sz val="10"/>
        <color theme="1" tint="0.249977111117893"/>
        <name val="Lucida Sans"/>
        <scheme val="minor"/>
      </font>
      <numFmt numFmtId="164" formatCode="#,##0.00\ &quot;€&quot;;\-#,##0.00\ &quot;€&quo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4" formatCode="#,##0.00\ &quot;€&quot;;\-#,##0.00\ &quot;€&quot;"/>
      <alignment horizontal="right" vertical="center" textRotation="0" wrapText="1" indent="1" justifyLastLine="0" shrinkToFit="0" readingOrder="0"/>
    </dxf>
    <dxf>
      <font>
        <strike val="0"/>
        <outline val="0"/>
        <shadow val="0"/>
        <u val="none"/>
        <vertAlign val="baseline"/>
        <sz val="10"/>
        <color theme="1" tint="0.249977111117893"/>
        <name val="Lucida Sans"/>
        <scheme val="minor"/>
      </font>
      <numFmt numFmtId="164" formatCode="#,##0.00\ &quot;€&quot;;\-#,##0.00\ &quot;€&quo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4" formatCode="#,##0.00\ &quot;€&quot;;\-#,##0.00\ &quot;€&quot;"/>
      <alignment horizontal="right" vertical="center" textRotation="0" wrapText="1" indent="1" justifyLastLine="0" shrinkToFit="0" readingOrder="0"/>
    </dxf>
    <dxf>
      <font>
        <strike val="0"/>
        <outline val="0"/>
        <shadow val="0"/>
        <u val="none"/>
        <vertAlign val="baseline"/>
        <sz val="10"/>
        <color theme="1" tint="0.249977111117893"/>
        <name val="Lucida Sans"/>
        <scheme val="minor"/>
      </font>
      <numFmt numFmtId="164" formatCode="#,##0.00\ &quot;€&quot;;\-#,##0.00\ &quot;€&quo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4" formatCode="#,##0.00\ &quot;€&quot;;\-#,##0.00\ &quot;€&quot;"/>
      <alignment horizontal="right" vertical="center" textRotation="0" wrapText="1" indent="1" justifyLastLine="0" shrinkToFit="0" readingOrder="0"/>
    </dxf>
    <dxf>
      <font>
        <strike val="0"/>
        <outline val="0"/>
        <shadow val="0"/>
        <u val="none"/>
        <vertAlign val="baseline"/>
        <sz val="10"/>
        <color theme="1" tint="0.249977111117893"/>
        <name val="Lucida Sans"/>
        <scheme val="minor"/>
      </font>
      <numFmt numFmtId="164" formatCode="#,##0.00\ &quot;€&quot;;\-#,##0.00\ &quot;€&quo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4" formatCode="#,##0.00\ &quot;€&quot;;\-#,##0.00\ &quot;€&quot;"/>
      <alignment horizontal="right" vertical="center" textRotation="0" wrapText="1" indent="1" justifyLastLine="0" shrinkToFit="0" readingOrder="0"/>
    </dxf>
    <dxf>
      <font>
        <strike val="0"/>
        <outline val="0"/>
        <shadow val="0"/>
        <u val="none"/>
        <vertAlign val="baseline"/>
        <sz val="10"/>
        <color theme="1" tint="0.249977111117893"/>
        <name val="Lucida Sans"/>
        <scheme val="minor"/>
      </font>
      <numFmt numFmtId="164" formatCode="#,##0.00\ &quot;€&quot;;\-#,##0.00\ &quot;€&quo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4" formatCode="#,##0.00\ &quot;€&quot;;\-#,##0.00\ &quot;€&quot;"/>
      <alignment horizontal="right" vertical="center" textRotation="0" wrapText="1" indent="1" justifyLastLine="0" shrinkToFit="0" readingOrder="0"/>
    </dxf>
    <dxf>
      <font>
        <strike val="0"/>
        <outline val="0"/>
        <shadow val="0"/>
        <u val="none"/>
        <vertAlign val="baseline"/>
        <sz val="10"/>
        <color theme="1" tint="0.249977111117893"/>
        <name val="Lucida Sans"/>
        <scheme val="minor"/>
      </font>
      <numFmt numFmtId="164" formatCode="#,##0.00\ &quot;€&quot;;\-#,##0.00\ &quot;€&quo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4" formatCode="#,##0.00\ &quot;€&quot;;\-#,##0.00\ &quot;€&quot;"/>
      <alignment horizontal="right" vertical="center" textRotation="0" wrapText="1" indent="1" justifyLastLine="0" shrinkToFit="0" readingOrder="0"/>
    </dxf>
    <dxf>
      <font>
        <strike val="0"/>
        <outline val="0"/>
        <shadow val="0"/>
        <u val="none"/>
        <vertAlign val="baseline"/>
        <sz val="10"/>
        <color theme="1" tint="0.249977111117893"/>
        <name val="Lucida Sans"/>
        <scheme val="minor"/>
      </font>
      <numFmt numFmtId="164" formatCode="#,##0.00\ &quot;€&quot;;\-#,##0.00\ &quot;€&quo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4" formatCode="#,##0.00\ &quot;€&quot;;\-#,##0.00\ &quot;€&quot;"/>
      <alignment horizontal="right" vertical="center" textRotation="0" wrapText="1" indent="1" justifyLastLine="0" shrinkToFit="0" readingOrder="0"/>
    </dxf>
    <dxf>
      <font>
        <strike val="0"/>
        <outline val="0"/>
        <shadow val="0"/>
        <u val="none"/>
        <vertAlign val="baseline"/>
        <sz val="10"/>
        <color theme="1" tint="0.249977111117893"/>
        <name val="Lucida Sans"/>
        <scheme val="minor"/>
      </font>
      <numFmt numFmtId="164" formatCode="#,##0.00\ &quot;€&quot;;\-#,##0.00\ &quot;€&quo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4" formatCode="#,##0.00\ &quot;€&quot;;\-#,##0.00\ &quot;€&quot;"/>
      <alignment horizontal="right" vertical="center" textRotation="0" wrapText="1" indent="1" justifyLastLine="0" shrinkToFit="0" readingOrder="0"/>
    </dxf>
    <dxf>
      <font>
        <strike val="0"/>
        <outline val="0"/>
        <shadow val="0"/>
        <u val="none"/>
        <vertAlign val="baseline"/>
        <sz val="10"/>
        <color theme="1" tint="0.249977111117893"/>
        <name val="Lucida Sans"/>
        <scheme val="minor"/>
      </font>
      <numFmt numFmtId="164" formatCode="#,##0.00\ &quot;€&quot;;\-#,##0.00\ &quot;€&quo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4" formatCode="#,##0.00\ &quot;€&quot;;\-#,##0.00\ &quot;€&quot;"/>
      <alignment horizontal="right" vertical="center" textRotation="0" wrapText="1" indent="1" justifyLastLine="0" shrinkToFit="0" readingOrder="0"/>
    </dxf>
    <dxf>
      <font>
        <strike val="0"/>
        <outline val="0"/>
        <shadow val="0"/>
        <u val="none"/>
        <vertAlign val="baseline"/>
        <sz val="10"/>
        <color theme="1" tint="0.249977111117893"/>
        <name val="Lucida Sans"/>
        <scheme val="minor"/>
      </font>
      <numFmt numFmtId="164" formatCode="#,##0.00\ &quot;€&quot;;\-#,##0.00\ &quot;€&quo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4" formatCode="#,##0.00\ &quot;€&quot;;\-#,##0.00\ &quot;€&quot;"/>
      <alignment horizontal="right" vertical="center" textRotation="0" wrapText="1" indent="1" justifyLastLine="0" shrinkToFit="0" readingOrder="0"/>
    </dxf>
    <dxf>
      <font>
        <strike val="0"/>
        <outline val="0"/>
        <shadow val="0"/>
        <u val="none"/>
        <vertAlign val="baseline"/>
        <sz val="10"/>
        <color theme="1" tint="0.249977111117893"/>
        <name val="Lucida Sans"/>
        <scheme val="minor"/>
      </font>
      <numFmt numFmtId="164" formatCode="#,##0.00\ &quot;€&quot;;\-#,##0.00\ &quot;€&quo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9" formatCode="#,##0.00\ &quot;$&quot;"/>
    </dxf>
    <dxf>
      <font>
        <strike val="0"/>
        <outline val="0"/>
        <shadow val="0"/>
        <u val="none"/>
        <vertAlign val="baseline"/>
        <sz val="10"/>
        <color theme="1" tint="0.249977111117893"/>
        <name val="Lucida Sans"/>
        <scheme val="minor"/>
      </font>
    </dxf>
    <dxf>
      <font>
        <b val="0"/>
        <i val="0"/>
        <strike val="0"/>
        <condense val="0"/>
        <extend val="0"/>
        <outline val="0"/>
        <shadow val="0"/>
        <u val="none"/>
        <vertAlign val="baseline"/>
        <sz val="11"/>
        <color theme="1" tint="0.249977111117893"/>
        <name val="Lucida Sans"/>
        <family val="2"/>
        <scheme val="minor"/>
      </font>
      <numFmt numFmtId="168" formatCode="_)@"/>
    </dxf>
    <dxf>
      <font>
        <strike val="0"/>
        <outline val="0"/>
        <shadow val="0"/>
        <u val="none"/>
        <vertAlign val="baseline"/>
        <sz val="10"/>
        <color theme="1" tint="0.249977111117893"/>
        <name val="Lucida Sans"/>
        <scheme val="minor"/>
      </font>
    </dxf>
    <dxf>
      <font>
        <strike val="0"/>
        <outline val="0"/>
        <shadow val="0"/>
        <u val="none"/>
        <vertAlign val="baseline"/>
        <sz val="11"/>
        <color theme="1" tint="0.249977111117893"/>
        <name val="Lucida Sans"/>
        <scheme val="minor"/>
      </font>
    </dxf>
    <dxf>
      <font>
        <strike val="0"/>
        <outline val="0"/>
        <shadow val="0"/>
        <u val="none"/>
        <vertAlign val="baseline"/>
        <color theme="1" tint="0.249977111117893"/>
        <name val="Lucida Sans"/>
        <scheme val="minor"/>
      </font>
    </dxf>
    <dxf>
      <border>
        <bottom style="medium">
          <color theme="3" tint="0.24994659260841701"/>
        </bottom>
      </border>
    </dxf>
    <dxf>
      <font>
        <b val="0"/>
        <strike val="0"/>
        <outline val="0"/>
        <shadow val="0"/>
        <u val="none"/>
        <vertAlign val="baseline"/>
        <sz val="14"/>
        <color theme="1" tint="0.249977111117893"/>
        <name val="Cambria"/>
        <scheme val="major"/>
      </font>
      <alignment horizontal="general" vertical="center" textRotation="0" indent="0" justifyLastLine="0" shrinkToFit="0" readingOrder="0"/>
    </dxf>
    <dxf>
      <fill>
        <patternFill>
          <bgColor theme="4" tint="0.79998168889431442"/>
        </patternFill>
      </fill>
    </dxf>
    <dxf>
      <fill>
        <patternFill>
          <bgColor theme="4" tint="0.59996337778862885"/>
        </patternFill>
      </fill>
    </dxf>
    <dxf>
      <font>
        <b val="0"/>
        <i val="0"/>
        <strike val="0"/>
        <condense val="0"/>
        <extend val="0"/>
        <outline val="0"/>
        <shadow val="0"/>
        <u val="none"/>
        <vertAlign val="baseline"/>
        <sz val="11"/>
        <color theme="1" tint="0.249977111117893"/>
        <name val="Lucida Sans"/>
        <family val="2"/>
        <scheme val="minor"/>
      </font>
      <numFmt numFmtId="164" formatCode="#,##0.00\ &quot;€&quot;;\-#,##0.00\ &quot;€&quot;"/>
      <alignment horizontal="right" vertical="center" textRotation="0" wrapText="1" indent="1" justifyLastLine="0" shrinkToFit="0" readingOrder="0"/>
    </dxf>
    <dxf>
      <font>
        <strike val="0"/>
        <outline val="0"/>
        <shadow val="0"/>
        <u val="none"/>
        <vertAlign val="baseline"/>
        <sz val="10"/>
        <color theme="1" tint="0.249977111117893"/>
        <name val="Lucida Sans"/>
        <scheme val="minor"/>
      </font>
      <numFmt numFmtId="164" formatCode="#,##0.00\ &quot;€&quot;;\-#,##0.00\ &quot;€&quo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4" formatCode="#,##0.00\ &quot;€&quot;;\-#,##0.00\ &quot;€&quot;"/>
      <alignment horizontal="right" vertical="center" textRotation="0" wrapText="1" indent="1" justifyLastLine="0" shrinkToFit="0" readingOrder="0"/>
    </dxf>
    <dxf>
      <font>
        <strike val="0"/>
        <outline val="0"/>
        <shadow val="0"/>
        <u val="none"/>
        <vertAlign val="baseline"/>
        <sz val="10"/>
        <color theme="1" tint="0.249977111117893"/>
        <name val="Lucida Sans"/>
        <scheme val="minor"/>
      </font>
      <numFmt numFmtId="164" formatCode="#,##0.00\ &quot;€&quot;;\-#,##0.00\ &quot;€&quo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4" formatCode="#,##0.00\ &quot;€&quot;;\-#,##0.00\ &quot;€&quot;"/>
      <alignment horizontal="right" vertical="center" textRotation="0" wrapText="1" indent="1" justifyLastLine="0" shrinkToFit="0" readingOrder="0"/>
    </dxf>
    <dxf>
      <font>
        <strike val="0"/>
        <outline val="0"/>
        <shadow val="0"/>
        <u val="none"/>
        <vertAlign val="baseline"/>
        <sz val="10"/>
        <color theme="1" tint="0.249977111117893"/>
        <name val="Lucida Sans"/>
        <scheme val="minor"/>
      </font>
      <numFmt numFmtId="164" formatCode="#,##0.00\ &quot;€&quot;;\-#,##0.00\ &quot;€&quot;"/>
      <alignment horizontal="right" vertical="center" textRotation="0" wrapText="1" indent="1" justifyLastLine="0" shrinkToFit="0" readingOrder="0"/>
    </dxf>
    <dxf>
      <font>
        <b val="0"/>
        <i val="0"/>
        <strike val="0"/>
        <condense val="0"/>
        <extend val="0"/>
        <outline val="0"/>
        <shadow val="0"/>
        <u val="none"/>
        <vertAlign val="baseline"/>
        <sz val="11"/>
        <color theme="1" tint="0.249977111117893"/>
        <name val="Lucida Sans"/>
        <family val="2"/>
        <scheme val="minor"/>
      </font>
      <numFmt numFmtId="169" formatCode="#,##0.00\ &quot;$&quot;"/>
    </dxf>
    <dxf>
      <font>
        <strike val="0"/>
        <outline val="0"/>
        <shadow val="0"/>
        <u val="none"/>
        <vertAlign val="baseline"/>
        <sz val="10"/>
        <color theme="1" tint="0.249977111117893"/>
        <name val="Lucida Sans"/>
        <scheme val="minor"/>
      </font>
      <alignment vertical="center" textRotation="0" indent="0" justifyLastLine="0" shrinkToFit="0" readingOrder="0"/>
    </dxf>
    <dxf>
      <font>
        <b val="0"/>
        <i val="0"/>
        <strike val="0"/>
        <condense val="0"/>
        <extend val="0"/>
        <outline val="0"/>
        <shadow val="0"/>
        <u val="none"/>
        <vertAlign val="baseline"/>
        <sz val="11"/>
        <color theme="1" tint="0.249977111117893"/>
        <name val="Lucida Sans"/>
        <family val="2"/>
        <scheme val="minor"/>
      </font>
      <fill>
        <patternFill patternType="solid">
          <fgColor indexed="64"/>
          <bgColor theme="2"/>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0"/>
        <color theme="1" tint="0.249977111117893"/>
        <name val="Lucida Sans"/>
        <scheme val="minor"/>
      </font>
      <numFmt numFmtId="168" formatCode="_)@"/>
      <alignment horizontal="left" vertical="center" textRotation="0" wrapText="0" indent="0" justifyLastLine="0" shrinkToFit="0" readingOrder="0"/>
    </dxf>
    <dxf>
      <font>
        <strike val="0"/>
        <outline val="0"/>
        <shadow val="0"/>
        <u val="none"/>
        <vertAlign val="baseline"/>
        <sz val="11"/>
        <color theme="1" tint="0.249977111117893"/>
        <name val="Lucida Sans"/>
        <scheme val="minor"/>
      </font>
      <alignment vertical="center" textRotation="0" indent="0" justifyLastLine="0" shrinkToFit="0" readingOrder="0"/>
    </dxf>
    <dxf>
      <font>
        <strike val="0"/>
        <outline val="0"/>
        <shadow val="0"/>
        <u val="none"/>
        <vertAlign val="baseline"/>
        <color theme="1" tint="0.249977111117893"/>
        <name val="Lucida Sans"/>
        <scheme val="minor"/>
      </font>
      <alignment vertical="center" textRotation="0" indent="0" justifyLastLine="0" shrinkToFit="0" readingOrder="0"/>
    </dxf>
    <dxf>
      <font>
        <b val="0"/>
        <strike val="0"/>
        <outline val="0"/>
        <shadow val="0"/>
        <u val="none"/>
        <vertAlign val="baseline"/>
        <sz val="14"/>
        <color theme="1" tint="0.249977111117893"/>
        <name val="Cambria"/>
        <scheme val="major"/>
      </font>
      <alignment vertical="center" textRotation="0" indent="0" justifyLastLine="0" shrinkToFit="0" readingOrder="0"/>
    </dxf>
    <dxf>
      <fill>
        <patternFill>
          <bgColor theme="2" tint="-9.9948118533890809E-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5" tint="0.79998168889431442"/>
        </patternFill>
      </fill>
    </dxf>
    <dxf>
      <fill>
        <patternFill>
          <bgColor theme="5" tint="0.79998168889431442"/>
        </patternFill>
      </fill>
    </dxf>
    <dxf>
      <fill>
        <patternFill>
          <bgColor theme="3" tint="0.749961851863155"/>
        </patternFill>
      </fill>
    </dxf>
    <dxf>
      <fill>
        <patternFill>
          <bgColor theme="3" tint="0.89996032593768116"/>
        </patternFill>
      </fill>
    </dxf>
    <dxf>
      <fill>
        <patternFill>
          <bgColor theme="2" tint="-0.24994659260841701"/>
        </patternFill>
      </fill>
    </dxf>
    <dxf>
      <fill>
        <patternFill>
          <bgColor theme="2" tint="-9.9948118533890809E-2"/>
        </patternFill>
      </fill>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ont>
        <b val="0"/>
        <i val="0"/>
        <color theme="3" tint="0.24994659260841701"/>
      </font>
      <fill>
        <patternFill>
          <bgColor theme="5" tint="0.79998168889431442"/>
        </patternFill>
      </fill>
      <border diagonalUp="0" diagonalDown="0">
        <left/>
        <right/>
        <top/>
        <bottom/>
        <vertical/>
        <horizontal/>
      </border>
    </dxf>
    <dxf>
      <font>
        <b val="0"/>
        <i val="0"/>
        <color theme="3" tint="0.24994659260841701"/>
      </font>
      <fill>
        <patternFill>
          <bgColor theme="0"/>
        </patternFill>
      </fill>
      <border diagonalUp="0" diagonalDown="0">
        <left/>
        <right/>
        <top/>
        <bottom/>
        <vertical/>
        <horizontal/>
      </border>
    </dxf>
    <dxf>
      <font>
        <b val="0"/>
        <i val="0"/>
        <color theme="3" tint="0.24994659260841701"/>
      </font>
      <fill>
        <patternFill>
          <bgColor theme="3" tint="0.89996032593768116"/>
        </patternFill>
      </fill>
      <border diagonalUp="0" diagonalDown="0">
        <left/>
        <right/>
        <top style="medium">
          <color theme="3" tint="0.24994659260841701"/>
        </top>
        <bottom/>
        <vertical/>
        <horizontal/>
      </border>
    </dxf>
    <dxf>
      <font>
        <b val="0"/>
        <i val="0"/>
        <color theme="3" tint="0.24994659260841701"/>
      </font>
      <fill>
        <patternFill patternType="solid">
          <fgColor theme="7"/>
          <bgColor theme="3" tint="0.89996032593768116"/>
        </patternFill>
      </fill>
      <border diagonalUp="0" diagonalDown="0">
        <left/>
        <right/>
        <top/>
        <bottom style="medium">
          <color theme="3" tint="0.24994659260841701"/>
        </bottom>
        <vertical/>
        <horizontal/>
      </border>
    </dxf>
    <dxf>
      <font>
        <b val="0"/>
        <i val="0"/>
        <color theme="3" tint="0.24994659260841701"/>
      </font>
      <fill>
        <patternFill>
          <bgColor theme="3" tint="0.89996032593768116"/>
        </patternFill>
      </fill>
      <border diagonalUp="0" diagonalDown="0">
        <left/>
        <right/>
        <top/>
        <bottom/>
        <vertical/>
        <horizontal/>
      </border>
    </dxf>
    <dxf>
      <fill>
        <patternFill>
          <bgColor theme="0" tint="-4.9989318521683403E-2"/>
        </patternFill>
      </fill>
    </dxf>
    <dxf>
      <font>
        <b val="0"/>
        <i val="0"/>
        <color theme="3" tint="0.24994659260841701"/>
      </font>
      <fill>
        <patternFill>
          <bgColor theme="0"/>
        </patternFill>
      </fill>
      <border diagonalUp="0" diagonalDown="0">
        <left/>
        <right style="dashed">
          <color theme="3" tint="0.24994659260841701"/>
        </right>
        <top/>
        <bottom/>
        <vertical style="dashed">
          <color theme="3" tint="0.24994659260841701"/>
        </vertical>
        <horizontal/>
      </border>
    </dxf>
    <dxf>
      <font>
        <b val="0"/>
        <i val="0"/>
        <color theme="3" tint="0.24994659260841701"/>
      </font>
      <fill>
        <patternFill>
          <bgColor theme="0"/>
        </patternFill>
      </fill>
      <border diagonalUp="0" diagonalDown="0">
        <left/>
        <right/>
        <top style="medium">
          <color theme="3" tint="0.24994659260841701"/>
        </top>
        <bottom/>
        <vertical/>
        <horizontal/>
      </border>
    </dxf>
    <dxf>
      <font>
        <b val="0"/>
        <i val="0"/>
        <color theme="3" tint="0.24994659260841701"/>
      </font>
      <fill>
        <patternFill patternType="solid">
          <fgColor indexed="64"/>
          <bgColor theme="2"/>
        </patternFill>
      </fill>
      <border diagonalUp="0" diagonalDown="0">
        <left/>
        <right/>
        <top/>
        <bottom style="medium">
          <color theme="3" tint="0.24994659260841701"/>
        </bottom>
        <vertical/>
        <horizontal/>
      </border>
    </dxf>
    <dxf>
      <font>
        <b val="0"/>
        <i val="0"/>
        <color theme="3" tint="0.24994659260841701"/>
      </font>
      <border diagonalUp="0" diagonalDown="0">
        <left/>
        <right style="dashed">
          <color theme="3" tint="0.24994659260841701"/>
        </right>
        <top/>
        <bottom/>
        <vertical style="dashed">
          <color theme="3" tint="0.24994659260841701"/>
        </vertical>
        <horizontal/>
      </border>
    </dxf>
    <dxf>
      <fill>
        <patternFill>
          <bgColor theme="2"/>
        </patternFill>
      </fill>
    </dxf>
    <dxf>
      <font>
        <b val="0"/>
        <i val="0"/>
        <color theme="3" tint="9.9948118533890809E-2"/>
      </font>
      <fill>
        <patternFill>
          <bgColor theme="0"/>
        </patternFill>
      </fill>
      <border diagonalUp="0" diagonalDown="0">
        <left/>
        <right/>
        <top/>
        <bottom/>
        <vertical/>
        <horizontal/>
      </border>
    </dxf>
    <dxf>
      <font>
        <b val="0"/>
        <i val="0"/>
        <color theme="3" tint="9.9917600024414813E-2"/>
      </font>
      <fill>
        <patternFill>
          <bgColor theme="0"/>
        </patternFill>
      </fill>
      <border diagonalUp="0" diagonalDown="0">
        <left/>
        <right/>
        <top style="medium">
          <color theme="3" tint="0.24994659260841701"/>
        </top>
        <bottom/>
        <vertical/>
        <horizontal/>
      </border>
    </dxf>
    <dxf>
      <font>
        <b val="0"/>
        <i val="0"/>
        <color theme="3" tint="9.9917600024414813E-2"/>
      </font>
      <fill>
        <patternFill patternType="solid">
          <fgColor indexed="64"/>
          <bgColor theme="2"/>
        </patternFill>
      </fill>
      <border diagonalUp="0" diagonalDown="0">
        <left/>
        <right/>
        <top/>
        <bottom style="medium">
          <color theme="3" tint="0.24994659260841701"/>
        </bottom>
        <vertical/>
        <horizontal/>
      </border>
    </dxf>
    <dxf>
      <font>
        <b val="0"/>
        <i val="0"/>
        <color theme="3" tint="9.9948118533890809E-2"/>
      </font>
      <fill>
        <patternFill patternType="solid">
          <bgColor theme="0"/>
        </patternFill>
      </fill>
      <border diagonalUp="0" diagonalDown="0">
        <left/>
        <right/>
        <top/>
        <bottom/>
        <vertical/>
        <horizontal/>
      </border>
    </dxf>
  </dxfs>
  <tableStyles count="3" defaultPivotStyle="PivotStyleLight15">
    <tableStyle name="Récapitulatif quotidien" pivot="0" count="5" xr9:uid="{00000000-0011-0000-FFFF-FFFF00000000}">
      <tableStyleElement type="wholeTable" dxfId="112"/>
      <tableStyleElement type="headerRow" dxfId="111"/>
      <tableStyleElement type="totalRow" dxfId="110"/>
      <tableStyleElement type="firstRowStripe" dxfId="109"/>
      <tableStyleElement type="secondRowStripe" dxfId="108"/>
    </tableStyle>
    <tableStyle name="Flux de trésorerie mensuel" pivot="0" count="5" xr9:uid="{00000000-0011-0000-FFFF-FFFF01000000}">
      <tableStyleElement type="wholeTable" dxfId="107"/>
      <tableStyleElement type="headerRow" dxfId="106"/>
      <tableStyleElement type="totalRow" dxfId="105"/>
      <tableStyleElement type="firstRowStripe" dxfId="104"/>
      <tableStyleElement type="secondRowStripe" dxfId="103"/>
    </tableStyle>
    <tableStyle name="Tableau des flux de trésorerie personnels" pivot="0" count="9" xr9:uid="{00000000-0011-0000-FFFF-FFFF02000000}">
      <tableStyleElement type="wholeTable" dxfId="102"/>
      <tableStyleElement type="headerRow" dxfId="101"/>
      <tableStyleElement type="totalRow" dxfId="100"/>
      <tableStyleElement type="firstColumn" dxfId="99"/>
      <tableStyleElement type="lastColumn" dxfId="98"/>
      <tableStyleElement type="firstHeaderCell" dxfId="97"/>
      <tableStyleElement type="lastHeaderCell" dxfId="96"/>
      <tableStyleElement type="firstTotalCell" dxfId="95"/>
      <tableStyleElement type="lastTotalCell" dxfId="9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51.xml" Id="rId13" /><Relationship Type="http://schemas.openxmlformats.org/officeDocument/2006/relationships/pivotTable" Target="/xl/pivotTables/pivotTable2.xml" Id="rId18" /><Relationship Type="http://schemas.openxmlformats.org/officeDocument/2006/relationships/calcChain" Target="/xl/calcChain.xml" Id="rId26" /><Relationship Type="http://schemas.openxmlformats.org/officeDocument/2006/relationships/worksheet" Target="/xl/worksheets/sheet32.xml" Id="rId3" /><Relationship Type="http://schemas.openxmlformats.org/officeDocument/2006/relationships/theme" Target="/xl/theme/theme11.xml" Id="rId21" /><Relationship Type="http://schemas.openxmlformats.org/officeDocument/2006/relationships/worksheet" Target="/xl/worksheets/sheet73.xml" Id="rId7" /><Relationship Type="http://schemas.openxmlformats.org/officeDocument/2006/relationships/pivotCacheDefinition" Target="/xl/pivotCache/pivotCacheDefinition43.xml" Id="rId12" /><Relationship Type="http://schemas.openxmlformats.org/officeDocument/2006/relationships/pivotTable" Target="/xl/pivotTables/pivotTable12.xml" Id="rId17" /><Relationship Type="http://schemas.openxmlformats.org/officeDocument/2006/relationships/powerPivotData" Target="/xl/model/item.data" Id="rId25" /><Relationship Type="http://schemas.openxmlformats.org/officeDocument/2006/relationships/worksheet" Target="/xl/worksheets/sheet24.xml" Id="rId2" /><Relationship Type="http://schemas.openxmlformats.org/officeDocument/2006/relationships/pivotCacheDefinition" Target="/xl/pivotCache/pivotCacheDefinition85.xml" Id="rId16" /><Relationship Type="http://schemas.openxmlformats.org/officeDocument/2006/relationships/pivotTable" Target="/xl/pivotTables/pivotTable43.xml" Id="rId20" /><Relationship Type="http://schemas.openxmlformats.org/officeDocument/2006/relationships/customXml" Target="/customXml/item3.xml" Id="rId29" /><Relationship Type="http://schemas.openxmlformats.org/officeDocument/2006/relationships/worksheet" Target="/xl/worksheets/sheet15.xml" Id="rId1" /><Relationship Type="http://schemas.openxmlformats.org/officeDocument/2006/relationships/worksheet" Target="/xl/worksheets/sheet66.xml" Id="rId6" /><Relationship Type="http://schemas.openxmlformats.org/officeDocument/2006/relationships/pivotCacheDefinition" Target="/xl/pivotCache/pivotCacheDefinition36.xml" Id="rId11" /><Relationship Type="http://schemas.openxmlformats.org/officeDocument/2006/relationships/sharedStrings" Target="/xl/sharedStrings.xml" Id="rId24" /><Relationship Type="http://schemas.openxmlformats.org/officeDocument/2006/relationships/worksheet" Target="/xl/worksheets/sheet57.xml" Id="rId5" /><Relationship Type="http://schemas.openxmlformats.org/officeDocument/2006/relationships/pivotCacheDefinition" Target="/xl/pivotCache/pivotCacheDefinition74.xml" Id="rId15" /><Relationship Type="http://schemas.openxmlformats.org/officeDocument/2006/relationships/styles" Target="/xl/styles.xml" Id="rId23" /><Relationship Type="http://schemas.openxmlformats.org/officeDocument/2006/relationships/customXml" Target="/customXml/item22.xml" Id="rId28" /><Relationship Type="http://schemas.openxmlformats.org/officeDocument/2006/relationships/pivotCacheDefinition" Target="/xl/pivotCache/pivotCacheDefinition27.xml" Id="rId10" /><Relationship Type="http://schemas.openxmlformats.org/officeDocument/2006/relationships/pivotTable" Target="/xl/pivotTables/pivotTable34.xml" Id="rId19" /><Relationship Type="http://schemas.openxmlformats.org/officeDocument/2006/relationships/worksheet" Target="/xl/worksheets/sheet48.xml" Id="rId4" /><Relationship Type="http://schemas.openxmlformats.org/officeDocument/2006/relationships/pivotCacheDefinition" Target="/xl/pivotCache/pivotCacheDefinition18.xml" Id="rId9" /><Relationship Type="http://schemas.openxmlformats.org/officeDocument/2006/relationships/pivotCacheDefinition" Target="/xl/pivotCache/pivotCacheDefinition62.xml" Id="rId14" /><Relationship Type="http://schemas.openxmlformats.org/officeDocument/2006/relationships/connections" Target="/xl/connections.xml" Id="rId22" /><Relationship Type="http://schemas.openxmlformats.org/officeDocument/2006/relationships/customXml" Target="/customXml/item13.xml" Id="rId27"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_rels/chart34.xml.rels>&#65279;<?xml version="1.0" encoding="utf-8"?><Relationships xmlns="http://schemas.openxmlformats.org/package/2006/relationships"><Relationship Type="http://schemas.microsoft.com/office/2011/relationships/chartColorStyle" Target="/xl/charts/colors34.xml" Id="rId2" /><Relationship Type="http://schemas.microsoft.com/office/2011/relationships/chartStyle" Target="/xl/charts/style34.xml" Id="rId1" /></Relationships>
</file>

<file path=xl/charts/_rels/chart43.xml.rels>&#65279;<?xml version="1.0" encoding="utf-8"?><Relationships xmlns="http://schemas.openxmlformats.org/package/2006/relationships"><Relationship Type="http://schemas.microsoft.com/office/2011/relationships/chartColorStyle" Target="/xl/charts/colors43.xml" Id="rId2" /><Relationship Type="http://schemas.microsoft.com/office/2011/relationships/chartStyle" Target="/xl/charts/style43.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dLbls>
          <c:showLegendKey val="0"/>
          <c:showVal val="0"/>
          <c:showCatName val="0"/>
          <c:showSerName val="0"/>
          <c:showPercent val="0"/>
          <c:showBubbleSize val="0"/>
        </c:dLbls>
        <c:gapWidth val="100"/>
        <c:axId val="1401866751"/>
        <c:axId val="1401859263"/>
      </c:barChart>
      <c:catAx>
        <c:axId val="1401866751"/>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1859263"/>
        <c:crosses val="autoZero"/>
        <c:auto val="1"/>
        <c:lblAlgn val="ctr"/>
        <c:lblOffset val="100"/>
        <c:noMultiLvlLbl val="0"/>
        <c:extLst>
          <c:ext xmlns:c15="http://schemas.microsoft.com/office/drawing/2012/chart" uri="{F40574EE-89B7-4290-83BB-5DA773EAF853}">
            <c15:numFmt c:formatCode="General" c:sourceLinked="1"/>
          </c:ext>
        </c:extLst>
      </c:catAx>
      <c:valAx>
        <c:axId val="1401859263"/>
        <c:scaling>
          <c:orientation val="minMax"/>
        </c:scaling>
        <c:delete val="0"/>
        <c:axPos val="b"/>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1866751"/>
        <c:crosses val="autoZero"/>
        <c:crossBetween val="between"/>
        <c:majorUnit val="50000"/>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5="http://schemas.microsoft.com/office/drawing/2012/chart" uri="{723BEF56-08C2-4564-9609-F4CBC75E7E54}">
      <c15:pivotSource>
        <c15:name>[Office_63710409_TF03107654_Win32.xltx]PivotChartTable2</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dLbls>
          <c:showLegendKey val="0"/>
          <c:showVal val="0"/>
          <c:showCatName val="0"/>
          <c:showSerName val="0"/>
          <c:showPercent val="0"/>
          <c:showBubbleSize val="0"/>
        </c:dLbls>
        <c:gapWidth val="100"/>
        <c:axId val="1297861007"/>
        <c:axId val="1297852687"/>
      </c:barChart>
      <c:catAx>
        <c:axId val="1297861007"/>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7852687"/>
        <c:crosses val="autoZero"/>
        <c:auto val="1"/>
        <c:lblAlgn val="ctr"/>
        <c:lblOffset val="100"/>
        <c:noMultiLvlLbl val="0"/>
        <c:extLst>
          <c:ext xmlns:c15="http://schemas.microsoft.com/office/drawing/2012/chart" uri="{F40574EE-89B7-4290-83BB-5DA773EAF853}">
            <c15:numFmt c:formatCode="General" c:sourceLinked="1"/>
          </c:ext>
        </c:extLst>
      </c:catAx>
      <c:valAx>
        <c:axId val="1297852687"/>
        <c:scaling>
          <c:orientation val="minMax"/>
          <c:max val="20000"/>
        </c:scaling>
        <c:delete val="0"/>
        <c:axPos val="b"/>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78610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5="http://schemas.microsoft.com/office/drawing/2012/chart" uri="{723BEF56-08C2-4564-9609-F4CBC75E7E54}">
      <c15:pivotSource>
        <c15:name>[Office_63710409_TF03107654_Win32.xltx]PivotChartTable1</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dLbls>
          <c:showLegendKey val="0"/>
          <c:showVal val="0"/>
          <c:showCatName val="0"/>
          <c:showSerName val="0"/>
          <c:showPercent val="0"/>
          <c:showBubbleSize val="0"/>
        </c:dLbls>
        <c:gapWidth val="100"/>
        <c:axId val="1493186511"/>
        <c:axId val="1493186927"/>
      </c:barChart>
      <c:catAx>
        <c:axId val="1493186511"/>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186927"/>
        <c:crosses val="autoZero"/>
        <c:auto val="1"/>
        <c:lblAlgn val="ctr"/>
        <c:lblOffset val="100"/>
        <c:noMultiLvlLbl val="0"/>
        <c:extLst>
          <c:ext xmlns:c15="http://schemas.microsoft.com/office/drawing/2012/chart" uri="{F40574EE-89B7-4290-83BB-5DA773EAF853}">
            <c15:numFmt c:formatCode="General" c:sourceLinked="1"/>
          </c:ext>
        </c:extLst>
      </c:catAx>
      <c:valAx>
        <c:axId val="1493186927"/>
        <c:scaling>
          <c:orientation val="minMax"/>
        </c:scaling>
        <c:delete val="0"/>
        <c:axPos val="b"/>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186511"/>
        <c:crosses val="autoZero"/>
        <c:crossBetween val="between"/>
        <c:majorUnit val="2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5="http://schemas.microsoft.com/office/drawing/2012/chart" uri="{723BEF56-08C2-4564-9609-F4CBC75E7E54}">
      <c15:pivotSource>
        <c15:name>[Office_63710409_TF03107654_Win32.xltx]PivotChartTable3</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dLbls>
          <c:showLegendKey val="0"/>
          <c:showVal val="0"/>
          <c:showCatName val="0"/>
          <c:showSerName val="0"/>
          <c:showPercent val="0"/>
          <c:showBubbleSize val="0"/>
        </c:dLbls>
        <c:gapWidth val="100"/>
        <c:axId val="1493187343"/>
        <c:axId val="1493189423"/>
      </c:barChart>
      <c:catAx>
        <c:axId val="1493187343"/>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189423"/>
        <c:crosses val="autoZero"/>
        <c:auto val="1"/>
        <c:lblAlgn val="ctr"/>
        <c:lblOffset val="100"/>
        <c:noMultiLvlLbl val="0"/>
        <c:extLst>
          <c:ext xmlns:c15="http://schemas.microsoft.com/office/drawing/2012/chart" uri="{F40574EE-89B7-4290-83BB-5DA773EAF853}">
            <c15:numFmt c:formatCode="General" c:sourceLinked="1"/>
          </c:ext>
        </c:extLst>
      </c:catAx>
      <c:valAx>
        <c:axId val="1493189423"/>
        <c:scaling>
          <c:orientation val="minMax"/>
          <c:max val="15000"/>
          <c:min val="0"/>
        </c:scaling>
        <c:delete val="0"/>
        <c:axPos val="b"/>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187343"/>
        <c:crosses val="autoZero"/>
        <c:crossBetween val="between"/>
        <c:maj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5="http://schemas.microsoft.com/office/drawing/2012/chart" uri="{723BEF56-08C2-4564-9609-F4CBC75E7E54}">
      <c15:pivotSource>
        <c15:name>[Office_63710409_TF03107654_Win32.xltx]PivotChartTable4</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5.xml.rels>&#65279;<?xml version="1.0" encoding="utf-8"?><Relationships xmlns="http://schemas.openxmlformats.org/package/2006/relationships"><Relationship Type="http://schemas.openxmlformats.org/officeDocument/2006/relationships/hyperlink" Target="#'Annuel flux de tr&#233;sorerie'!A1" TargetMode="External" Id="rId3" /><Relationship Type="http://schemas.openxmlformats.org/officeDocument/2006/relationships/hyperlink" Target="#'Quotidienne flux de tr&#233;sorerie'!A1" TargetMode="External" Id="rId2" /><Relationship Type="http://schemas.openxmlformats.org/officeDocument/2006/relationships/hyperlink" Target="#'Guide'!A1" TargetMode="External" Id="rId1" /><Relationship Type="http://schemas.openxmlformats.org/officeDocument/2006/relationships/hyperlink" Target="#'Mensuel flux de tr&#233;sorerie'!A1" TargetMode="External" Id="rId4" /></Relationships>
</file>

<file path=xl/drawings/_rels/drawing24.xml.rels>&#65279;<?xml version="1.0" encoding="utf-8"?><Relationships xmlns="http://schemas.openxmlformats.org/package/2006/relationships"><Relationship Type="http://schemas.openxmlformats.org/officeDocument/2006/relationships/hyperlink" Target="#'Annuel flux de tr&#233;sorerie'!A1" TargetMode="External" Id="rId3" /><Relationship Type="http://schemas.openxmlformats.org/officeDocument/2006/relationships/hyperlink" Target="#'Quotidienne flux de tr&#233;sorerie'!A1" TargetMode="External" Id="rId2" /><Relationship Type="http://schemas.openxmlformats.org/officeDocument/2006/relationships/hyperlink" Target="#Guide!A1" TargetMode="External" Id="rId1" /><Relationship Type="http://schemas.openxmlformats.org/officeDocument/2006/relationships/hyperlink" Target="#'Mensuel flux de tr&#233;sorerie'!A1" TargetMode="External" Id="rId4" /></Relationships>
</file>

<file path=xl/drawings/_rels/drawing32.xml.rels>&#65279;<?xml version="1.0" encoding="utf-8"?><Relationships xmlns="http://schemas.openxmlformats.org/package/2006/relationships"><Relationship Type="http://schemas.openxmlformats.org/officeDocument/2006/relationships/hyperlink" Target="#'Annuel flux de tr&#233;sorerie'!A1" TargetMode="External" Id="rId3" /><Relationship Type="http://schemas.openxmlformats.org/officeDocument/2006/relationships/hyperlink" Target="#'Quotidienne flux de tr&#233;sorerie'!A1" TargetMode="External" Id="rId2" /><Relationship Type="http://schemas.openxmlformats.org/officeDocument/2006/relationships/hyperlink" Target="#Guide!A1" TargetMode="External" Id="rId1" /><Relationship Type="http://schemas.openxmlformats.org/officeDocument/2006/relationships/hyperlink" Target="#'Mensuel flux de tr&#233;sorerie'!A1" TargetMode="External" Id="rId4" /></Relationships>
</file>

<file path=xl/drawings/_rels/drawing48.xml.rels>&#65279;<?xml version="1.0" encoding="utf-8"?><Relationships xmlns="http://schemas.openxmlformats.org/package/2006/relationships"><Relationship Type="http://schemas.openxmlformats.org/officeDocument/2006/relationships/chart" Target="/xl/charts/chart21.xml" Id="rId8" /><Relationship Type="http://schemas.openxmlformats.org/officeDocument/2006/relationships/chart" Target="/xl/charts/chart12.xml" Id="rId7" /><Relationship Type="http://schemas.openxmlformats.org/officeDocument/2006/relationships/chart" Target="/xl/charts/chart43.xml" Id="rId10" /><Relationship Type="http://schemas.openxmlformats.org/officeDocument/2006/relationships/chart" Target="/xl/charts/chart34.xml" Id="rId9" /><Relationship Type="http://schemas.openxmlformats.org/officeDocument/2006/relationships/hyperlink" Target="#'Annuel flux de tr&#233;sorerie'!A1" TargetMode="External" Id="rId3" /><Relationship Type="http://schemas.openxmlformats.org/officeDocument/2006/relationships/hyperlink" Target="#'D&#233;penses discr&#233;tionnaires'!A1" TargetMode="External" Id="rId2" /><Relationship Type="http://schemas.openxmlformats.org/officeDocument/2006/relationships/hyperlink" Target="#'Guide'!A1" TargetMode="External" Id="rId1" /><Relationship Type="http://schemas.openxmlformats.org/officeDocument/2006/relationships/hyperlink" Target="#'Revenu'!A1" TargetMode="External" Id="rId6" /><Relationship Type="http://schemas.openxmlformats.org/officeDocument/2006/relationships/hyperlink" Target="#'D&#233;penses'!A1" TargetMode="External" Id="rId5" /><Relationship Type="http://schemas.openxmlformats.org/officeDocument/2006/relationships/hyperlink" Target="#'&#201;pargne'!A1" TargetMode="External" Id="rId4" /></Relationships>
</file>

<file path=xl/drawings/_rels/drawing57.xml.rels>&#65279;<?xml version="1.0" encoding="utf-8"?><Relationships xmlns="http://schemas.openxmlformats.org/package/2006/relationships"><Relationship Type="http://schemas.openxmlformats.org/officeDocument/2006/relationships/hyperlink" Target="#'Annuel flux de tr&#233;sorerie'!A1" TargetMode="External" Id="rId3" /><Relationship Type="http://schemas.openxmlformats.org/officeDocument/2006/relationships/hyperlink" Target="#'D&#233;penses discr&#233;tionnaires'!A1" TargetMode="External" Id="rId2" /><Relationship Type="http://schemas.openxmlformats.org/officeDocument/2006/relationships/hyperlink" Target="#'Guide'!A1" TargetMode="External" Id="rId1" /><Relationship Type="http://schemas.openxmlformats.org/officeDocument/2006/relationships/hyperlink" Target="#'Revenu'!A1" TargetMode="External" Id="rId6" /><Relationship Type="http://schemas.openxmlformats.org/officeDocument/2006/relationships/hyperlink" Target="#'D&#233;penses'!A1" TargetMode="External" Id="rId5" /><Relationship Type="http://schemas.openxmlformats.org/officeDocument/2006/relationships/hyperlink" Target="#'&#201;pargne'!A1" TargetMode="External" Id="rId4" /></Relationships>
</file>

<file path=xl/drawings/_rels/drawing66.xml.rels>&#65279;<?xml version="1.0" encoding="utf-8"?><Relationships xmlns="http://schemas.openxmlformats.org/package/2006/relationships"><Relationship Type="http://schemas.openxmlformats.org/officeDocument/2006/relationships/hyperlink" Target="#'Annuel flux de tr&#233;sorerie'!A1" TargetMode="External" Id="rId3" /><Relationship Type="http://schemas.openxmlformats.org/officeDocument/2006/relationships/hyperlink" Target="#'D&#233;penses discr&#233;tionnaires'!A1" TargetMode="External" Id="rId2" /><Relationship Type="http://schemas.openxmlformats.org/officeDocument/2006/relationships/hyperlink" Target="#'Guide'!A1" TargetMode="External" Id="rId1" /><Relationship Type="http://schemas.openxmlformats.org/officeDocument/2006/relationships/hyperlink" Target="#'Revenu'!A1" TargetMode="External" Id="rId6" /><Relationship Type="http://schemas.openxmlformats.org/officeDocument/2006/relationships/hyperlink" Target="#'D&#233;penses'!A1" TargetMode="External" Id="rId5" /><Relationship Type="http://schemas.openxmlformats.org/officeDocument/2006/relationships/hyperlink" Target="#'&#201;pargne'!A1" TargetMode="External" Id="rId4" /></Relationships>
</file>

<file path=xl/drawings/_rels/drawing73.xml.rels>&#65279;<?xml version="1.0" encoding="utf-8"?><Relationships xmlns="http://schemas.openxmlformats.org/package/2006/relationships"><Relationship Type="http://schemas.openxmlformats.org/officeDocument/2006/relationships/hyperlink" Target="#'Annuel flux de tr&#233;sorerie'!A1" TargetMode="External" Id="rId3" /><Relationship Type="http://schemas.openxmlformats.org/officeDocument/2006/relationships/hyperlink" Target="#'D&#233;penses discr&#233;tionnaires'!A1" TargetMode="External" Id="rId2" /><Relationship Type="http://schemas.openxmlformats.org/officeDocument/2006/relationships/hyperlink" Target="#'Guide'!A1" TargetMode="External" Id="rId1" /><Relationship Type="http://schemas.openxmlformats.org/officeDocument/2006/relationships/hyperlink" Target="#'Revenu'!A1" TargetMode="External" Id="rId6" /><Relationship Type="http://schemas.openxmlformats.org/officeDocument/2006/relationships/hyperlink" Target="#'D&#233;penses'!A1" TargetMode="External" Id="rId5" /><Relationship Type="http://schemas.openxmlformats.org/officeDocument/2006/relationships/hyperlink" Target="#'&#201;pargne'!A1" TargetMode="External" Id="rId4" /></Relationships>
</file>

<file path=xl/drawings/_rels/drawing81.xml.rels>&#65279;<?xml version="1.0" encoding="utf-8"?><Relationships xmlns="http://schemas.openxmlformats.org/package/2006/relationships"><Relationship Type="http://schemas.openxmlformats.org/officeDocument/2006/relationships/hyperlink" Target="#'Annuel flux de tr&#233;sorerie'!A1" TargetMode="External" Id="rId3" /><Relationship Type="http://schemas.openxmlformats.org/officeDocument/2006/relationships/hyperlink" Target="#'D&#233;penses discr&#233;tionnaires'!A1" TargetMode="External" Id="rId2" /><Relationship Type="http://schemas.openxmlformats.org/officeDocument/2006/relationships/hyperlink" Target="#'Guide'!A1" TargetMode="External" Id="rId1" /><Relationship Type="http://schemas.openxmlformats.org/officeDocument/2006/relationships/hyperlink" Target="#'Revenu'!A1" TargetMode="External" Id="rId6" /><Relationship Type="http://schemas.openxmlformats.org/officeDocument/2006/relationships/hyperlink" Target="#'D&#233;penses'!A1" TargetMode="External" Id="rId5" /><Relationship Type="http://schemas.openxmlformats.org/officeDocument/2006/relationships/hyperlink" Target="#'&#201;pargne'!A1" TargetMode="External" Id="rId4" /></Relationships>
</file>

<file path=xl/drawings/drawing15.xml><?xml version="1.0" encoding="utf-8"?>
<xdr:wsDr xmlns:xdr="http://schemas.openxmlformats.org/drawingml/2006/spreadsheetDrawing" xmlns:a="http://schemas.openxmlformats.org/drawingml/2006/main">
  <xdr:twoCellAnchor editAs="absolute">
    <xdr:from>
      <xdr:col>13</xdr:col>
      <xdr:colOff>296418</xdr:colOff>
      <xdr:row>0</xdr:row>
      <xdr:rowOff>57150</xdr:rowOff>
    </xdr:from>
    <xdr:to>
      <xdr:col>15</xdr:col>
      <xdr:colOff>212418</xdr:colOff>
      <xdr:row>0</xdr:row>
      <xdr:rowOff>496062</xdr:rowOff>
    </xdr:to>
    <xdr:sp macro="" textlink="">
      <xdr:nvSpPr>
        <xdr:cNvPr id="2" name="Rectangle à coins arrondis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2459843" y="57150"/>
          <a:ext cx="1440000"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accent1">
                  <a:lumMod val="40000"/>
                  <a:lumOff val="60000"/>
                </a:schemeClr>
              </a:solidFill>
              <a:latin typeface="Lucida Sans" panose="020B0602030504020204" pitchFamily="34" charset="0"/>
            </a:rPr>
            <a:t>GUIDE</a:t>
          </a:r>
        </a:p>
      </xdr:txBody>
    </xdr:sp>
    <xdr:clientData fPrintsWithSheet="0"/>
  </xdr:twoCellAnchor>
  <xdr:twoCellAnchor editAs="absolute">
    <xdr:from>
      <xdr:col>7</xdr:col>
      <xdr:colOff>1934945</xdr:colOff>
      <xdr:row>0</xdr:row>
      <xdr:rowOff>56768</xdr:rowOff>
    </xdr:from>
    <xdr:to>
      <xdr:col>9</xdr:col>
      <xdr:colOff>622220</xdr:colOff>
      <xdr:row>0</xdr:row>
      <xdr:rowOff>495680</xdr:rowOff>
    </xdr:to>
    <xdr:sp macro="" textlink="">
      <xdr:nvSpPr>
        <xdr:cNvPr id="4" name="Rectangle à coins arrondis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7897595" y="56768"/>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QUOTIDIENNE</a:t>
          </a:r>
          <a:r>
            <a:rPr lang="en-US" sz="900" baseline="0">
              <a:solidFill>
                <a:schemeClr val="tx2">
                  <a:lumMod val="10000"/>
                  <a:lumOff val="90000"/>
                </a:schemeClr>
              </a:solidFill>
              <a:latin typeface="Lucida Sans" panose="020B0602030504020204" pitchFamily="34" charset="0"/>
            </a:rPr>
            <a:t> </a:t>
          </a:r>
          <a:r>
            <a:rPr lang="fr" sz="900">
              <a:solidFill>
                <a:schemeClr val="tx2">
                  <a:lumMod val="10000"/>
                  <a:lumOff val="90000"/>
                </a:schemeClr>
              </a:solidFill>
              <a:latin typeface="Lucida Sans" panose="020B0602030504020204" pitchFamily="34" charset="0"/>
            </a:rPr>
            <a:t>FLUX DE</a:t>
          </a:r>
          <a:r>
            <a:rPr lang="fr" sz="900" baseline="0">
              <a:solidFill>
                <a:schemeClr val="tx2">
                  <a:lumMod val="10000"/>
                  <a:lumOff val="90000"/>
                </a:schemeClr>
              </a:solidFill>
              <a:latin typeface="Lucida Sans" panose="020B0602030504020204" pitchFamily="34" charset="0"/>
            </a:rPr>
            <a:t> </a:t>
          </a:r>
          <a:r>
            <a:rPr lang="fr" sz="900">
              <a:solidFill>
                <a:schemeClr val="tx2">
                  <a:lumMod val="10000"/>
                  <a:lumOff val="90000"/>
                </a:schemeClr>
              </a:solidFill>
              <a:latin typeface="Lucida Sans" panose="020B0602030504020204" pitchFamily="34" charset="0"/>
            </a:rPr>
            <a:t>TRÉSORERIE</a:t>
          </a:r>
        </a:p>
      </xdr:txBody>
    </xdr:sp>
    <xdr:clientData fPrintsWithSheet="0"/>
  </xdr:twoCellAnchor>
  <xdr:twoCellAnchor editAs="absolute">
    <xdr:from>
      <xdr:col>10</xdr:col>
      <xdr:colOff>963244</xdr:colOff>
      <xdr:row>0</xdr:row>
      <xdr:rowOff>57150</xdr:rowOff>
    </xdr:from>
    <xdr:to>
      <xdr:col>13</xdr:col>
      <xdr:colOff>222019</xdr:colOff>
      <xdr:row>0</xdr:row>
      <xdr:rowOff>496062</xdr:rowOff>
    </xdr:to>
    <xdr:sp macro="" textlink="">
      <xdr:nvSpPr>
        <xdr:cNvPr id="6" name="Rectangle à coins arrondis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945444"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ANNUEL </a:t>
          </a:r>
          <a:br>
            <a:rPr lang="en-US" sz="900">
              <a:solidFill>
                <a:schemeClr val="tx2">
                  <a:lumMod val="10000"/>
                  <a:lumOff val="90000"/>
                </a:schemeClr>
              </a:solidFill>
              <a:latin typeface="Lucida Sans" panose="020B0602030504020204" pitchFamily="34" charset="0"/>
            </a:rPr>
          </a:br>
          <a:r>
            <a:rPr lang="fr" sz="900">
              <a:solidFill>
                <a:schemeClr val="tx2">
                  <a:lumMod val="10000"/>
                  <a:lumOff val="90000"/>
                </a:schemeClr>
              </a:solidFill>
              <a:latin typeface="Lucida Sans" panose="020B0602030504020204" pitchFamily="34" charset="0"/>
            </a:rPr>
            <a:t>FLUX DE TRÉSORERIE</a:t>
          </a:r>
        </a:p>
      </xdr:txBody>
    </xdr:sp>
    <xdr:clientData fPrintsWithSheet="0"/>
  </xdr:twoCellAnchor>
  <xdr:twoCellAnchor editAs="absolute">
    <xdr:from>
      <xdr:col>9</xdr:col>
      <xdr:colOff>706145</xdr:colOff>
      <xdr:row>0</xdr:row>
      <xdr:rowOff>57150</xdr:rowOff>
    </xdr:from>
    <xdr:to>
      <xdr:col>10</xdr:col>
      <xdr:colOff>879320</xdr:colOff>
      <xdr:row>0</xdr:row>
      <xdr:rowOff>496062</xdr:rowOff>
    </xdr:to>
    <xdr:sp macro="" textlink="">
      <xdr:nvSpPr>
        <xdr:cNvPr id="7" name="Rectangle à coins arrondis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9421520"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MENSUEL </a:t>
          </a:r>
          <a:br>
            <a:rPr lang="en-US" sz="900">
              <a:solidFill>
                <a:schemeClr val="tx2">
                  <a:lumMod val="10000"/>
                  <a:lumOff val="90000"/>
                </a:schemeClr>
              </a:solidFill>
              <a:latin typeface="Lucida Sans" panose="020B0602030504020204" pitchFamily="34" charset="0"/>
            </a:rPr>
          </a:br>
          <a:r>
            <a:rPr lang="fr" sz="900">
              <a:solidFill>
                <a:schemeClr val="tx2">
                  <a:lumMod val="10000"/>
                  <a:lumOff val="90000"/>
                </a:schemeClr>
              </a:solidFill>
              <a:latin typeface="Lucida Sans" panose="020B0602030504020204" pitchFamily="34" charset="0"/>
            </a:rPr>
            <a:t>FLUX DE TRÉSORERIE</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152398</xdr:colOff>
      <xdr:row>1</xdr:row>
      <xdr:rowOff>0</xdr:rowOff>
    </xdr:from>
    <xdr:to>
      <xdr:col>3</xdr:col>
      <xdr:colOff>1275673</xdr:colOff>
      <xdr:row>2</xdr:row>
      <xdr:rowOff>0</xdr:rowOff>
    </xdr:to>
    <xdr:sp macro="" textlink="">
      <xdr:nvSpPr>
        <xdr:cNvPr id="3" name="Rectangle à coins arrondis du même côté 2" descr="Rectangle aux coins arrondis">
          <a:extLst>
            <a:ext uri="{FF2B5EF4-FFF2-40B4-BE49-F238E27FC236}">
              <a16:creationId xmlns:a16="http://schemas.microsoft.com/office/drawing/2014/main" id="{00000000-0008-0000-0100-000003000000}"/>
            </a:ext>
          </a:extLst>
        </xdr:cNvPr>
        <xdr:cNvSpPr/>
      </xdr:nvSpPr>
      <xdr:spPr>
        <a:xfrm>
          <a:off x="152398" y="552450"/>
          <a:ext cx="5400000" cy="552450"/>
        </a:xfrm>
        <a:prstGeom prst="round2SameRect">
          <a:avLst>
            <a:gd name="adj1" fmla="val 0"/>
            <a:gd name="adj2" fmla="val 25491"/>
          </a:avLst>
        </a:prstGeom>
        <a:no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absolute">
    <xdr:from>
      <xdr:col>10</xdr:col>
      <xdr:colOff>153543</xdr:colOff>
      <xdr:row>0</xdr:row>
      <xdr:rowOff>57150</xdr:rowOff>
    </xdr:from>
    <xdr:to>
      <xdr:col>11</xdr:col>
      <xdr:colOff>164793</xdr:colOff>
      <xdr:row>0</xdr:row>
      <xdr:rowOff>496062</xdr:rowOff>
    </xdr:to>
    <xdr:sp macro="" textlink="">
      <xdr:nvSpPr>
        <xdr:cNvPr id="10" name="Rectangle à coins arrondis 9">
          <a:hlinkClick xmlns:r="http://schemas.openxmlformats.org/officeDocument/2006/relationships" r:id="rId1"/>
          <a:extLst>
            <a:ext uri="{FF2B5EF4-FFF2-40B4-BE49-F238E27FC236}">
              <a16:creationId xmlns:a16="http://schemas.microsoft.com/office/drawing/2014/main" id="{00000000-0008-0000-0100-00000A000000}"/>
            </a:ext>
          </a:extLst>
        </xdr:cNvPr>
        <xdr:cNvSpPr/>
      </xdr:nvSpPr>
      <xdr:spPr>
        <a:xfrm>
          <a:off x="12507468"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GUIDE</a:t>
          </a:r>
        </a:p>
      </xdr:txBody>
    </xdr:sp>
    <xdr:clientData fPrintsWithSheet="0"/>
  </xdr:twoCellAnchor>
  <xdr:twoCellAnchor editAs="absolute">
    <xdr:from>
      <xdr:col>5</xdr:col>
      <xdr:colOff>763371</xdr:colOff>
      <xdr:row>0</xdr:row>
      <xdr:rowOff>56768</xdr:rowOff>
    </xdr:from>
    <xdr:to>
      <xdr:col>6</xdr:col>
      <xdr:colOff>936546</xdr:colOff>
      <xdr:row>0</xdr:row>
      <xdr:rowOff>495680</xdr:rowOff>
    </xdr:to>
    <xdr:sp macro="" textlink="">
      <xdr:nvSpPr>
        <xdr:cNvPr id="11" name="Rectangle à coins arrondis 10">
          <a:hlinkClick xmlns:r="http://schemas.openxmlformats.org/officeDocument/2006/relationships" r:id="rId2"/>
          <a:extLst>
            <a:ext uri="{FF2B5EF4-FFF2-40B4-BE49-F238E27FC236}">
              <a16:creationId xmlns:a16="http://schemas.microsoft.com/office/drawing/2014/main" id="{00000000-0008-0000-0100-00000B000000}"/>
            </a:ext>
          </a:extLst>
        </xdr:cNvPr>
        <xdr:cNvSpPr/>
      </xdr:nvSpPr>
      <xdr:spPr>
        <a:xfrm>
          <a:off x="7897596" y="56768"/>
          <a:ext cx="1440000"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accent1">
                  <a:lumMod val="40000"/>
                  <a:lumOff val="60000"/>
                </a:schemeClr>
              </a:solidFill>
              <a:latin typeface="Lucida Sans" panose="020B0602030504020204" pitchFamily="34" charset="0"/>
            </a:rPr>
            <a:t>QUOTIDIENNE</a:t>
          </a:r>
          <a:br>
            <a:rPr lang="en-US" sz="900">
              <a:solidFill>
                <a:schemeClr val="accent1">
                  <a:lumMod val="40000"/>
                  <a:lumOff val="60000"/>
                </a:schemeClr>
              </a:solidFill>
              <a:latin typeface="Lucida Sans" panose="020B0602030504020204" pitchFamily="34" charset="0"/>
            </a:rPr>
          </a:br>
          <a:r>
            <a:rPr lang="fr" sz="900">
              <a:solidFill>
                <a:schemeClr val="accent1">
                  <a:lumMod val="40000"/>
                  <a:lumOff val="60000"/>
                </a:schemeClr>
              </a:solidFill>
              <a:latin typeface="Lucida Sans" panose="020B0602030504020204" pitchFamily="34" charset="0"/>
            </a:rPr>
            <a:t>FLUX DE TRÉSORERIE</a:t>
          </a:r>
        </a:p>
      </xdr:txBody>
    </xdr:sp>
    <xdr:clientData fPrintsWithSheet="0"/>
  </xdr:twoCellAnchor>
  <xdr:twoCellAnchor editAs="absolute">
    <xdr:from>
      <xdr:col>8</xdr:col>
      <xdr:colOff>39319</xdr:colOff>
      <xdr:row>0</xdr:row>
      <xdr:rowOff>57150</xdr:rowOff>
    </xdr:from>
    <xdr:to>
      <xdr:col>10</xdr:col>
      <xdr:colOff>60094</xdr:colOff>
      <xdr:row>0</xdr:row>
      <xdr:rowOff>496062</xdr:rowOff>
    </xdr:to>
    <xdr:sp macro="" textlink="">
      <xdr:nvSpPr>
        <xdr:cNvPr id="12" name="Rectangle à coins arrondis 11">
          <a:hlinkClick xmlns:r="http://schemas.openxmlformats.org/officeDocument/2006/relationships" r:id="rId3"/>
          <a:extLst>
            <a:ext uri="{FF2B5EF4-FFF2-40B4-BE49-F238E27FC236}">
              <a16:creationId xmlns:a16="http://schemas.microsoft.com/office/drawing/2014/main" id="{00000000-0008-0000-0100-00000C000000}"/>
            </a:ext>
          </a:extLst>
        </xdr:cNvPr>
        <xdr:cNvSpPr/>
      </xdr:nvSpPr>
      <xdr:spPr>
        <a:xfrm>
          <a:off x="10974019"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ANNUEL </a:t>
          </a:r>
          <a:endParaRPr lang="en-US" sz="900" baseline="0">
            <a:solidFill>
              <a:schemeClr val="tx2">
                <a:lumMod val="10000"/>
                <a:lumOff val="90000"/>
              </a:schemeClr>
            </a:solidFill>
            <a:latin typeface="Lucida Sans" panose="020B0602030504020204" pitchFamily="34" charset="0"/>
          </a:endParaRPr>
        </a:p>
        <a:p>
          <a:pPr algn="ctr" rtl="0"/>
          <a:r>
            <a:rPr lang="fr" sz="900">
              <a:solidFill>
                <a:schemeClr val="tx2">
                  <a:lumMod val="10000"/>
                  <a:lumOff val="90000"/>
                </a:schemeClr>
              </a:solidFill>
              <a:latin typeface="Lucida Sans" panose="020B0602030504020204" pitchFamily="34" charset="0"/>
            </a:rPr>
            <a:t>FLUX DE TRÉSORERIE</a:t>
          </a:r>
        </a:p>
      </xdr:txBody>
    </xdr:sp>
    <xdr:clientData fPrintsWithSheet="0"/>
  </xdr:twoCellAnchor>
  <xdr:twoCellAnchor editAs="absolute">
    <xdr:from>
      <xdr:col>6</xdr:col>
      <xdr:colOff>1029995</xdr:colOff>
      <xdr:row>0</xdr:row>
      <xdr:rowOff>57150</xdr:rowOff>
    </xdr:from>
    <xdr:to>
      <xdr:col>7</xdr:col>
      <xdr:colOff>1203170</xdr:colOff>
      <xdr:row>0</xdr:row>
      <xdr:rowOff>496062</xdr:rowOff>
    </xdr:to>
    <xdr:sp macro="" textlink="">
      <xdr:nvSpPr>
        <xdr:cNvPr id="13" name="Rectangle à coins arrondis 12">
          <a:hlinkClick xmlns:r="http://schemas.openxmlformats.org/officeDocument/2006/relationships" r:id="rId4"/>
          <a:extLst>
            <a:ext uri="{FF2B5EF4-FFF2-40B4-BE49-F238E27FC236}">
              <a16:creationId xmlns:a16="http://schemas.microsoft.com/office/drawing/2014/main" id="{00000000-0008-0000-0100-00000D000000}"/>
            </a:ext>
          </a:extLst>
        </xdr:cNvPr>
        <xdr:cNvSpPr/>
      </xdr:nvSpPr>
      <xdr:spPr>
        <a:xfrm>
          <a:off x="9431045"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MENSUEL </a:t>
          </a:r>
          <a:br>
            <a:rPr lang="en-US" sz="900">
              <a:solidFill>
                <a:schemeClr val="tx2">
                  <a:lumMod val="10000"/>
                  <a:lumOff val="90000"/>
                </a:schemeClr>
              </a:solidFill>
              <a:latin typeface="Lucida Sans" panose="020B0602030504020204" pitchFamily="34" charset="0"/>
            </a:rPr>
          </a:br>
          <a:r>
            <a:rPr lang="fr" sz="900">
              <a:solidFill>
                <a:schemeClr val="tx2">
                  <a:lumMod val="10000"/>
                  <a:lumOff val="90000"/>
                </a:schemeClr>
              </a:solidFill>
              <a:latin typeface="Lucida Sans" panose="020B0602030504020204" pitchFamily="34" charset="0"/>
            </a:rPr>
            <a:t>FLUX DE TRÉSORERIE</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627975</xdr:colOff>
      <xdr:row>2</xdr:row>
      <xdr:rowOff>0</xdr:rowOff>
    </xdr:to>
    <xdr:sp macro="" textlink="">
      <xdr:nvSpPr>
        <xdr:cNvPr id="6" name="Rectangle à coins arrondis du même côté 5" descr="Rectangle aux coins arrondis">
          <a:extLst>
            <a:ext uri="{FF2B5EF4-FFF2-40B4-BE49-F238E27FC236}">
              <a16:creationId xmlns:a16="http://schemas.microsoft.com/office/drawing/2014/main" id="{00000000-0008-0000-0200-000006000000}"/>
            </a:ext>
          </a:extLst>
        </xdr:cNvPr>
        <xdr:cNvSpPr/>
      </xdr:nvSpPr>
      <xdr:spPr>
        <a:xfrm>
          <a:off x="152400" y="552450"/>
          <a:ext cx="5400000" cy="552450"/>
        </a:xfrm>
        <a:prstGeom prst="round2SameRect">
          <a:avLst>
            <a:gd name="adj1" fmla="val 0"/>
            <a:gd name="adj2" fmla="val 25491"/>
          </a:avLst>
        </a:prstGeom>
        <a:no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absolute">
    <xdr:from>
      <xdr:col>9</xdr:col>
      <xdr:colOff>1229868</xdr:colOff>
      <xdr:row>0</xdr:row>
      <xdr:rowOff>57150</xdr:rowOff>
    </xdr:from>
    <xdr:to>
      <xdr:col>11</xdr:col>
      <xdr:colOff>136218</xdr:colOff>
      <xdr:row>0</xdr:row>
      <xdr:rowOff>496062</xdr:rowOff>
    </xdr:to>
    <xdr:sp macro="" textlink="">
      <xdr:nvSpPr>
        <xdr:cNvPr id="3" name="Rectangle à coins arrondis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488418"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GUIDE</a:t>
          </a:r>
        </a:p>
      </xdr:txBody>
    </xdr:sp>
    <xdr:clientData fPrintsWithSheet="0"/>
  </xdr:twoCellAnchor>
  <xdr:twoCellAnchor editAs="absolute">
    <xdr:from>
      <xdr:col>6</xdr:col>
      <xdr:colOff>439521</xdr:colOff>
      <xdr:row>0</xdr:row>
      <xdr:rowOff>56768</xdr:rowOff>
    </xdr:from>
    <xdr:to>
      <xdr:col>7</xdr:col>
      <xdr:colOff>612696</xdr:colOff>
      <xdr:row>0</xdr:row>
      <xdr:rowOff>495680</xdr:rowOff>
    </xdr:to>
    <xdr:sp macro="" textlink="">
      <xdr:nvSpPr>
        <xdr:cNvPr id="4" name="Rectangle à coins arrondis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7897596" y="56768"/>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QUOTIDIENNE</a:t>
          </a:r>
          <a:br>
            <a:rPr lang="en-US" sz="900">
              <a:solidFill>
                <a:schemeClr val="tx2">
                  <a:lumMod val="10000"/>
                  <a:lumOff val="90000"/>
                </a:schemeClr>
              </a:solidFill>
              <a:latin typeface="Lucida Sans" panose="020B0602030504020204" pitchFamily="34" charset="0"/>
            </a:rPr>
          </a:br>
          <a:r>
            <a:rPr lang="fr" sz="900">
              <a:solidFill>
                <a:schemeClr val="tx2">
                  <a:lumMod val="10000"/>
                  <a:lumOff val="90000"/>
                </a:schemeClr>
              </a:solidFill>
              <a:latin typeface="Lucida Sans" panose="020B0602030504020204" pitchFamily="34" charset="0"/>
            </a:rPr>
            <a:t>FLUX DE TRÉSORERIE</a:t>
          </a:r>
        </a:p>
      </xdr:txBody>
    </xdr:sp>
    <xdr:clientData fPrintsWithSheet="0"/>
  </xdr:twoCellAnchor>
  <xdr:twoCellAnchor editAs="absolute">
    <xdr:from>
      <xdr:col>8</xdr:col>
      <xdr:colOff>963244</xdr:colOff>
      <xdr:row>0</xdr:row>
      <xdr:rowOff>57150</xdr:rowOff>
    </xdr:from>
    <xdr:to>
      <xdr:col>9</xdr:col>
      <xdr:colOff>1136419</xdr:colOff>
      <xdr:row>0</xdr:row>
      <xdr:rowOff>496062</xdr:rowOff>
    </xdr:to>
    <xdr:sp macro="" textlink="">
      <xdr:nvSpPr>
        <xdr:cNvPr id="5" name="Rectangle à coins arrondis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0954969"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ANNUEL </a:t>
          </a:r>
          <a:br>
            <a:rPr lang="en-US" sz="900">
              <a:solidFill>
                <a:schemeClr val="tx2">
                  <a:lumMod val="10000"/>
                  <a:lumOff val="90000"/>
                </a:schemeClr>
              </a:solidFill>
              <a:latin typeface="Lucida Sans" panose="020B0602030504020204" pitchFamily="34" charset="0"/>
            </a:rPr>
          </a:br>
          <a:r>
            <a:rPr lang="fr" sz="900">
              <a:solidFill>
                <a:schemeClr val="tx2">
                  <a:lumMod val="10000"/>
                  <a:lumOff val="90000"/>
                </a:schemeClr>
              </a:solidFill>
              <a:latin typeface="Lucida Sans" panose="020B0602030504020204" pitchFamily="34" charset="0"/>
            </a:rPr>
            <a:t>FLUX DE TRÉSORERIE</a:t>
          </a:r>
        </a:p>
      </xdr:txBody>
    </xdr:sp>
    <xdr:clientData fPrintsWithSheet="0"/>
  </xdr:twoCellAnchor>
  <xdr:twoCellAnchor editAs="absolute">
    <xdr:from>
      <xdr:col>7</xdr:col>
      <xdr:colOff>696620</xdr:colOff>
      <xdr:row>0</xdr:row>
      <xdr:rowOff>57150</xdr:rowOff>
    </xdr:from>
    <xdr:to>
      <xdr:col>8</xdr:col>
      <xdr:colOff>869795</xdr:colOff>
      <xdr:row>0</xdr:row>
      <xdr:rowOff>496062</xdr:rowOff>
    </xdr:to>
    <xdr:sp macro="" textlink="">
      <xdr:nvSpPr>
        <xdr:cNvPr id="7" name="Rectangle à coins arrondis 6">
          <a:hlinkClick xmlns:r="http://schemas.openxmlformats.org/officeDocument/2006/relationships" r:id="rId4"/>
          <a:extLst>
            <a:ext uri="{FF2B5EF4-FFF2-40B4-BE49-F238E27FC236}">
              <a16:creationId xmlns:a16="http://schemas.microsoft.com/office/drawing/2014/main" id="{00000000-0008-0000-0200-000007000000}"/>
            </a:ext>
          </a:extLst>
        </xdr:cNvPr>
        <xdr:cNvSpPr/>
      </xdr:nvSpPr>
      <xdr:spPr>
        <a:xfrm>
          <a:off x="9421520" y="57150"/>
          <a:ext cx="1440000"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accent1">
                  <a:lumMod val="40000"/>
                  <a:lumOff val="60000"/>
                </a:schemeClr>
              </a:solidFill>
              <a:latin typeface="Lucida Sans" panose="020B0602030504020204" pitchFamily="34" charset="0"/>
            </a:rPr>
            <a:t>MENSUEL </a:t>
          </a:r>
          <a:br>
            <a:rPr lang="en-US" sz="900">
              <a:solidFill>
                <a:schemeClr val="accent1">
                  <a:lumMod val="40000"/>
                  <a:lumOff val="60000"/>
                </a:schemeClr>
              </a:solidFill>
              <a:latin typeface="Lucida Sans" panose="020B0602030504020204" pitchFamily="34" charset="0"/>
            </a:rPr>
          </a:br>
          <a:r>
            <a:rPr lang="fr" sz="900">
              <a:solidFill>
                <a:schemeClr val="accent1">
                  <a:lumMod val="40000"/>
                  <a:lumOff val="60000"/>
                </a:schemeClr>
              </a:solidFill>
              <a:latin typeface="Lucida Sans" panose="020B0602030504020204" pitchFamily="34" charset="0"/>
            </a:rPr>
            <a:t>FLUX DE TRÉSORERIE</a:t>
          </a:r>
        </a:p>
      </xdr:txBody>
    </xdr:sp>
    <xdr:clientData fPrintsWithSheet="0"/>
  </xdr:twoCellAnchor>
</xdr:wsDr>
</file>

<file path=xl/drawings/drawing48.xml><?xml version="1.0" encoding="utf-8"?>
<xdr:wsDr xmlns:xdr="http://schemas.openxmlformats.org/drawingml/2006/spreadsheetDrawing" xmlns:a="http://schemas.openxmlformats.org/drawingml/2006/main">
  <xdr:twoCellAnchor editAs="oneCell">
    <xdr:from>
      <xdr:col>0</xdr:col>
      <xdr:colOff>152399</xdr:colOff>
      <xdr:row>1</xdr:row>
      <xdr:rowOff>3176</xdr:rowOff>
    </xdr:from>
    <xdr:to>
      <xdr:col>5</xdr:col>
      <xdr:colOff>256499</xdr:colOff>
      <xdr:row>2</xdr:row>
      <xdr:rowOff>0</xdr:rowOff>
    </xdr:to>
    <xdr:sp macro="" textlink="">
      <xdr:nvSpPr>
        <xdr:cNvPr id="2" name="Rectangle à coins arrondis du même côté 18" descr="Rectangle aux coins arrondis">
          <a:extLst>
            <a:ext uri="{FF2B5EF4-FFF2-40B4-BE49-F238E27FC236}">
              <a16:creationId xmlns:a16="http://schemas.microsoft.com/office/drawing/2014/main" id="{00000000-0008-0000-0300-000002000000}"/>
            </a:ext>
          </a:extLst>
        </xdr:cNvPr>
        <xdr:cNvSpPr/>
      </xdr:nvSpPr>
      <xdr:spPr>
        <a:xfrm>
          <a:off x="152399" y="555626"/>
          <a:ext cx="5400000" cy="549274"/>
        </a:xfrm>
        <a:prstGeom prst="round2SameRect">
          <a:avLst>
            <a:gd name="adj1" fmla="val 0"/>
            <a:gd name="adj2" fmla="val 25491"/>
          </a:avLst>
        </a:prstGeom>
        <a:no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latin typeface="Cambria" panose="02040503050406030204" pitchFamily="18" charset="0"/>
            <a:ea typeface="Cambria" panose="02040503050406030204" pitchFamily="18" charset="0"/>
          </a:endParaRPr>
        </a:p>
      </xdr:txBody>
    </xdr:sp>
    <xdr:clientData/>
  </xdr:twoCellAnchor>
  <xdr:twoCellAnchor editAs="absolute">
    <xdr:from>
      <xdr:col>10</xdr:col>
      <xdr:colOff>944118</xdr:colOff>
      <xdr:row>0</xdr:row>
      <xdr:rowOff>57150</xdr:rowOff>
    </xdr:from>
    <xdr:to>
      <xdr:col>11</xdr:col>
      <xdr:colOff>774393</xdr:colOff>
      <xdr:row>0</xdr:row>
      <xdr:rowOff>496062</xdr:rowOff>
    </xdr:to>
    <xdr:sp macro="" textlink="">
      <xdr:nvSpPr>
        <xdr:cNvPr id="7" name="Rectangle à coins arrondis 6">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3078968"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GUIDE</a:t>
          </a:r>
        </a:p>
      </xdr:txBody>
    </xdr:sp>
    <xdr:clientData fPrintsWithSheet="0"/>
  </xdr:twoCellAnchor>
  <xdr:twoCellAnchor editAs="absolute">
    <xdr:from>
      <xdr:col>6</xdr:col>
      <xdr:colOff>1477746</xdr:colOff>
      <xdr:row>0</xdr:row>
      <xdr:rowOff>56768</xdr:rowOff>
    </xdr:from>
    <xdr:to>
      <xdr:col>7</xdr:col>
      <xdr:colOff>1308021</xdr:colOff>
      <xdr:row>0</xdr:row>
      <xdr:rowOff>495680</xdr:rowOff>
    </xdr:to>
    <xdr:sp macro="" textlink="">
      <xdr:nvSpPr>
        <xdr:cNvPr id="11" name="Rectangle à coins arrondis 10">
          <a:hlinkClick xmlns:r="http://schemas.openxmlformats.org/officeDocument/2006/relationships" r:id="rId2"/>
          <a:extLst>
            <a:ext uri="{FF2B5EF4-FFF2-40B4-BE49-F238E27FC236}">
              <a16:creationId xmlns:a16="http://schemas.microsoft.com/office/drawing/2014/main" id="{00000000-0008-0000-0300-00000B000000}"/>
            </a:ext>
          </a:extLst>
        </xdr:cNvPr>
        <xdr:cNvSpPr/>
      </xdr:nvSpPr>
      <xdr:spPr>
        <a:xfrm>
          <a:off x="8469096" y="56768"/>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DÉPENSES DISCRÉTIONNAIRES</a:t>
          </a:r>
        </a:p>
      </xdr:txBody>
    </xdr:sp>
    <xdr:clientData fPrintsWithSheet="0"/>
  </xdr:twoCellAnchor>
  <xdr:twoCellAnchor editAs="absolute">
    <xdr:from>
      <xdr:col>9</xdr:col>
      <xdr:colOff>1115644</xdr:colOff>
      <xdr:row>0</xdr:row>
      <xdr:rowOff>57150</xdr:rowOff>
    </xdr:from>
    <xdr:to>
      <xdr:col>10</xdr:col>
      <xdr:colOff>860194</xdr:colOff>
      <xdr:row>0</xdr:row>
      <xdr:rowOff>496062</xdr:rowOff>
    </xdr:to>
    <xdr:sp macro="" textlink="">
      <xdr:nvSpPr>
        <xdr:cNvPr id="12" name="Rectangle à coins arrondis 11">
          <a:hlinkClick xmlns:r="http://schemas.openxmlformats.org/officeDocument/2006/relationships" r:id="rId3"/>
          <a:extLst>
            <a:ext uri="{FF2B5EF4-FFF2-40B4-BE49-F238E27FC236}">
              <a16:creationId xmlns:a16="http://schemas.microsoft.com/office/drawing/2014/main" id="{00000000-0008-0000-0300-00000C000000}"/>
            </a:ext>
          </a:extLst>
        </xdr:cNvPr>
        <xdr:cNvSpPr/>
      </xdr:nvSpPr>
      <xdr:spPr>
        <a:xfrm>
          <a:off x="11555044" y="57150"/>
          <a:ext cx="1440000"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FR" sz="900">
              <a:solidFill>
                <a:schemeClr val="accent1">
                  <a:lumMod val="40000"/>
                  <a:lumOff val="60000"/>
                </a:schemeClr>
              </a:solidFill>
              <a:latin typeface="Lucida Sans" panose="020B0602030504020204" pitchFamily="34" charset="0"/>
            </a:rPr>
            <a:t>ANNUEL FLUX DE TRÉSORERIE</a:t>
          </a:r>
          <a:endParaRPr lang="fr" sz="900">
            <a:solidFill>
              <a:schemeClr val="accent1">
                <a:lumMod val="40000"/>
                <a:lumOff val="60000"/>
              </a:schemeClr>
            </a:solidFill>
            <a:latin typeface="Lucida Sans" panose="020B0602030504020204" pitchFamily="34" charset="0"/>
          </a:endParaRPr>
        </a:p>
      </xdr:txBody>
    </xdr:sp>
    <xdr:clientData fPrintsWithSheet="0"/>
  </xdr:twoCellAnchor>
  <xdr:twoCellAnchor editAs="absolute">
    <xdr:from>
      <xdr:col>7</xdr:col>
      <xdr:colOff>1410995</xdr:colOff>
      <xdr:row>0</xdr:row>
      <xdr:rowOff>57150</xdr:rowOff>
    </xdr:from>
    <xdr:to>
      <xdr:col>9</xdr:col>
      <xdr:colOff>1012670</xdr:colOff>
      <xdr:row>0</xdr:row>
      <xdr:rowOff>496062</xdr:rowOff>
    </xdr:to>
    <xdr:sp macro="" textlink="">
      <xdr:nvSpPr>
        <xdr:cNvPr id="13" name="Rectangle à coins arrondis 12">
          <a:hlinkClick xmlns:r="http://schemas.openxmlformats.org/officeDocument/2006/relationships" r:id="rId4"/>
          <a:extLst>
            <a:ext uri="{FF2B5EF4-FFF2-40B4-BE49-F238E27FC236}">
              <a16:creationId xmlns:a16="http://schemas.microsoft.com/office/drawing/2014/main" id="{00000000-0008-0000-0300-00000D000000}"/>
            </a:ext>
          </a:extLst>
        </xdr:cNvPr>
        <xdr:cNvSpPr/>
      </xdr:nvSpPr>
      <xdr:spPr>
        <a:xfrm>
          <a:off x="10012070"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ÉPARGNE</a:t>
          </a:r>
        </a:p>
      </xdr:txBody>
    </xdr:sp>
    <xdr:clientData fPrintsWithSheet="0"/>
  </xdr:twoCellAnchor>
  <xdr:twoCellAnchor editAs="absolute">
    <xdr:from>
      <xdr:col>5</xdr:col>
      <xdr:colOff>1639747</xdr:colOff>
      <xdr:row>0</xdr:row>
      <xdr:rowOff>56768</xdr:rowOff>
    </xdr:from>
    <xdr:to>
      <xdr:col>6</xdr:col>
      <xdr:colOff>1384297</xdr:colOff>
      <xdr:row>0</xdr:row>
      <xdr:rowOff>495680</xdr:rowOff>
    </xdr:to>
    <xdr:sp macro="" textlink="">
      <xdr:nvSpPr>
        <xdr:cNvPr id="14" name="Rectangle à coins arrondis 13">
          <a:hlinkClick xmlns:r="http://schemas.openxmlformats.org/officeDocument/2006/relationships" r:id="rId5"/>
          <a:extLst>
            <a:ext uri="{FF2B5EF4-FFF2-40B4-BE49-F238E27FC236}">
              <a16:creationId xmlns:a16="http://schemas.microsoft.com/office/drawing/2014/main" id="{00000000-0008-0000-0300-00000E000000}"/>
            </a:ext>
          </a:extLst>
        </xdr:cNvPr>
        <xdr:cNvSpPr/>
      </xdr:nvSpPr>
      <xdr:spPr>
        <a:xfrm>
          <a:off x="6935647" y="56768"/>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DÉPENSES</a:t>
          </a:r>
        </a:p>
      </xdr:txBody>
    </xdr:sp>
    <xdr:clientData fPrintsWithSheet="0"/>
  </xdr:twoCellAnchor>
  <xdr:twoCellAnchor editAs="absolute">
    <xdr:from>
      <xdr:col>5</xdr:col>
      <xdr:colOff>104775</xdr:colOff>
      <xdr:row>0</xdr:row>
      <xdr:rowOff>56768</xdr:rowOff>
    </xdr:from>
    <xdr:to>
      <xdr:col>5</xdr:col>
      <xdr:colOff>1544775</xdr:colOff>
      <xdr:row>0</xdr:row>
      <xdr:rowOff>495680</xdr:rowOff>
    </xdr:to>
    <xdr:sp macro="" textlink="">
      <xdr:nvSpPr>
        <xdr:cNvPr id="16" name="Rectangle à coins arrondis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5400675" y="56768"/>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REVENU</a:t>
          </a:r>
        </a:p>
      </xdr:txBody>
    </xdr:sp>
    <xdr:clientData fPrintsWithSheet="0"/>
  </xdr:twoCellAnchor>
  <xdr:twoCellAnchor>
    <xdr:from>
      <xdr:col>0</xdr:col>
      <xdr:colOff>152399</xdr:colOff>
      <xdr:row>4</xdr:row>
      <xdr:rowOff>414336</xdr:rowOff>
    </xdr:from>
    <xdr:to>
      <xdr:col>4</xdr:col>
      <xdr:colOff>9524</xdr:colOff>
      <xdr:row>6</xdr:row>
      <xdr:rowOff>152399</xdr:rowOff>
    </xdr:to>
    <xdr:graphicFrame macro="">
      <xdr:nvGraphicFramePr>
        <xdr:cNvPr id="5" name="PVT_Revenu">
          <a:extLst>
            <a:ext uri="{FF2B5EF4-FFF2-40B4-BE49-F238E27FC236}">
              <a16:creationId xmlns:a16="http://schemas.microsoft.com/office/drawing/2014/main" id="{65FA753C-B523-3B41-63FC-A6697CA0A2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204786</xdr:colOff>
      <xdr:row>4</xdr:row>
      <xdr:rowOff>423862</xdr:rowOff>
    </xdr:from>
    <xdr:to>
      <xdr:col>8</xdr:col>
      <xdr:colOff>19049</xdr:colOff>
      <xdr:row>7</xdr:row>
      <xdr:rowOff>0</xdr:rowOff>
    </xdr:to>
    <xdr:graphicFrame macro="">
      <xdr:nvGraphicFramePr>
        <xdr:cNvPr id="3" name="PVT_Dépenses1">
          <a:extLst>
            <a:ext uri="{FF2B5EF4-FFF2-40B4-BE49-F238E27FC236}">
              <a16:creationId xmlns:a16="http://schemas.microsoft.com/office/drawing/2014/main" id="{16FC5B9A-7E97-40DA-2D56-6AC0BD4F9D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214311</xdr:colOff>
      <xdr:row>4</xdr:row>
      <xdr:rowOff>423862</xdr:rowOff>
    </xdr:from>
    <xdr:to>
      <xdr:col>12</xdr:col>
      <xdr:colOff>9524</xdr:colOff>
      <xdr:row>7</xdr:row>
      <xdr:rowOff>0</xdr:rowOff>
    </xdr:to>
    <xdr:graphicFrame macro="">
      <xdr:nvGraphicFramePr>
        <xdr:cNvPr id="4" name="PVT_Dépenses2">
          <a:extLst>
            <a:ext uri="{FF2B5EF4-FFF2-40B4-BE49-F238E27FC236}">
              <a16:creationId xmlns:a16="http://schemas.microsoft.com/office/drawing/2014/main" id="{2B7CF3C7-1519-C00B-27EE-4D1A2D001B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223837</xdr:colOff>
      <xdr:row>4</xdr:row>
      <xdr:rowOff>423861</xdr:rowOff>
    </xdr:from>
    <xdr:to>
      <xdr:col>16</xdr:col>
      <xdr:colOff>9525</xdr:colOff>
      <xdr:row>7</xdr:row>
      <xdr:rowOff>9524</xdr:rowOff>
    </xdr:to>
    <xdr:graphicFrame macro="">
      <xdr:nvGraphicFramePr>
        <xdr:cNvPr id="6" name="PVT_Épargne">
          <a:extLst>
            <a:ext uri="{FF2B5EF4-FFF2-40B4-BE49-F238E27FC236}">
              <a16:creationId xmlns:a16="http://schemas.microsoft.com/office/drawing/2014/main" id="{89E4E303-E9A7-264D-C8AC-FE5082C37D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4</xdr:col>
      <xdr:colOff>92625</xdr:colOff>
      <xdr:row>2</xdr:row>
      <xdr:rowOff>0</xdr:rowOff>
    </xdr:to>
    <xdr:sp macro="" textlink="">
      <xdr:nvSpPr>
        <xdr:cNvPr id="2" name="Rectangle à coins arrondis du même côté 18" descr="Rectangle aux coins arrondis">
          <a:extLst>
            <a:ext uri="{FF2B5EF4-FFF2-40B4-BE49-F238E27FC236}">
              <a16:creationId xmlns:a16="http://schemas.microsoft.com/office/drawing/2014/main" id="{00000000-0008-0000-0400-000002000000}"/>
            </a:ext>
          </a:extLst>
        </xdr:cNvPr>
        <xdr:cNvSpPr/>
      </xdr:nvSpPr>
      <xdr:spPr>
        <a:xfrm>
          <a:off x="161925" y="552450"/>
          <a:ext cx="5760000" cy="55245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absolute">
    <xdr:from>
      <xdr:col>11</xdr:col>
      <xdr:colOff>58293</xdr:colOff>
      <xdr:row>0</xdr:row>
      <xdr:rowOff>57150</xdr:rowOff>
    </xdr:from>
    <xdr:to>
      <xdr:col>12</xdr:col>
      <xdr:colOff>69543</xdr:colOff>
      <xdr:row>0</xdr:row>
      <xdr:rowOff>496062</xdr:rowOff>
    </xdr:to>
    <xdr:sp macro="" textlink="">
      <xdr:nvSpPr>
        <xdr:cNvPr id="15" name="Rectangle à coins arrondis 14">
          <a:hlinkClick xmlns:r="http://schemas.openxmlformats.org/officeDocument/2006/relationships" r:id="rId1"/>
          <a:extLst>
            <a:ext uri="{FF2B5EF4-FFF2-40B4-BE49-F238E27FC236}">
              <a16:creationId xmlns:a16="http://schemas.microsoft.com/office/drawing/2014/main" id="{00000000-0008-0000-0400-00000F000000}"/>
            </a:ext>
          </a:extLst>
        </xdr:cNvPr>
        <xdr:cNvSpPr/>
      </xdr:nvSpPr>
      <xdr:spPr>
        <a:xfrm>
          <a:off x="13802868"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GUIDE</a:t>
          </a:r>
        </a:p>
      </xdr:txBody>
    </xdr:sp>
    <xdr:clientData fPrintsWithSheet="0"/>
  </xdr:twoCellAnchor>
  <xdr:twoCellAnchor editAs="absolute">
    <xdr:from>
      <xdr:col>6</xdr:col>
      <xdr:colOff>830046</xdr:colOff>
      <xdr:row>0</xdr:row>
      <xdr:rowOff>56768</xdr:rowOff>
    </xdr:from>
    <xdr:to>
      <xdr:col>7</xdr:col>
      <xdr:colOff>1003221</xdr:colOff>
      <xdr:row>0</xdr:row>
      <xdr:rowOff>495680</xdr:rowOff>
    </xdr:to>
    <xdr:sp macro="" textlink="">
      <xdr:nvSpPr>
        <xdr:cNvPr id="16" name="Rectangle à coins arrondis 15">
          <a:hlinkClick xmlns:r="http://schemas.openxmlformats.org/officeDocument/2006/relationships" r:id="rId2"/>
          <a:extLst>
            <a:ext uri="{FF2B5EF4-FFF2-40B4-BE49-F238E27FC236}">
              <a16:creationId xmlns:a16="http://schemas.microsoft.com/office/drawing/2014/main" id="{00000000-0008-0000-0400-000010000000}"/>
            </a:ext>
          </a:extLst>
        </xdr:cNvPr>
        <xdr:cNvSpPr/>
      </xdr:nvSpPr>
      <xdr:spPr>
        <a:xfrm>
          <a:off x="9192996" y="56768"/>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DÉPENSES DISCRÉTIONNAIRES</a:t>
          </a:r>
        </a:p>
      </xdr:txBody>
    </xdr:sp>
    <xdr:clientData fPrintsWithSheet="0"/>
  </xdr:twoCellAnchor>
  <xdr:twoCellAnchor editAs="absolute">
    <xdr:from>
      <xdr:col>9</xdr:col>
      <xdr:colOff>115519</xdr:colOff>
      <xdr:row>0</xdr:row>
      <xdr:rowOff>57150</xdr:rowOff>
    </xdr:from>
    <xdr:to>
      <xdr:col>10</xdr:col>
      <xdr:colOff>1403119</xdr:colOff>
      <xdr:row>0</xdr:row>
      <xdr:rowOff>496062</xdr:rowOff>
    </xdr:to>
    <xdr:sp macro="" textlink="">
      <xdr:nvSpPr>
        <xdr:cNvPr id="17" name="Rectangle à coins arrondis 16">
          <a:hlinkClick xmlns:r="http://schemas.openxmlformats.org/officeDocument/2006/relationships" r:id="rId3"/>
          <a:extLst>
            <a:ext uri="{FF2B5EF4-FFF2-40B4-BE49-F238E27FC236}">
              <a16:creationId xmlns:a16="http://schemas.microsoft.com/office/drawing/2014/main" id="{00000000-0008-0000-0400-000011000000}"/>
            </a:ext>
          </a:extLst>
        </xdr:cNvPr>
        <xdr:cNvSpPr/>
      </xdr:nvSpPr>
      <xdr:spPr>
        <a:xfrm>
          <a:off x="12278944"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FR" sz="900">
              <a:solidFill>
                <a:schemeClr val="tx2">
                  <a:lumMod val="10000"/>
                  <a:lumOff val="90000"/>
                </a:schemeClr>
              </a:solidFill>
              <a:latin typeface="Lucida Sans" panose="020B0602030504020204" pitchFamily="34" charset="0"/>
            </a:rPr>
            <a:t>ANNUEL FLUX DE TRÉSORERIE</a:t>
          </a:r>
          <a:endParaRPr lang="fr" sz="900">
            <a:solidFill>
              <a:schemeClr val="tx2">
                <a:lumMod val="10000"/>
                <a:lumOff val="90000"/>
              </a:schemeClr>
            </a:solidFill>
            <a:latin typeface="Lucida Sans" panose="020B0602030504020204" pitchFamily="34" charset="0"/>
          </a:endParaRPr>
        </a:p>
      </xdr:txBody>
    </xdr:sp>
    <xdr:clientData fPrintsWithSheet="0"/>
  </xdr:twoCellAnchor>
  <xdr:twoCellAnchor editAs="absolute">
    <xdr:from>
      <xdr:col>7</xdr:col>
      <xdr:colOff>1106195</xdr:colOff>
      <xdr:row>0</xdr:row>
      <xdr:rowOff>57150</xdr:rowOff>
    </xdr:from>
    <xdr:to>
      <xdr:col>9</xdr:col>
      <xdr:colOff>12545</xdr:colOff>
      <xdr:row>0</xdr:row>
      <xdr:rowOff>496062</xdr:rowOff>
    </xdr:to>
    <xdr:sp macro="" textlink="">
      <xdr:nvSpPr>
        <xdr:cNvPr id="18" name="Rectangle à coins arrondis 17">
          <a:hlinkClick xmlns:r="http://schemas.openxmlformats.org/officeDocument/2006/relationships" r:id="rId4"/>
          <a:extLst>
            <a:ext uri="{FF2B5EF4-FFF2-40B4-BE49-F238E27FC236}">
              <a16:creationId xmlns:a16="http://schemas.microsoft.com/office/drawing/2014/main" id="{00000000-0008-0000-0400-000012000000}"/>
            </a:ext>
          </a:extLst>
        </xdr:cNvPr>
        <xdr:cNvSpPr/>
      </xdr:nvSpPr>
      <xdr:spPr>
        <a:xfrm>
          <a:off x="10735970"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ÉPARGNE</a:t>
          </a:r>
        </a:p>
      </xdr:txBody>
    </xdr:sp>
    <xdr:clientData fPrintsWithSheet="0"/>
  </xdr:twoCellAnchor>
  <xdr:twoCellAnchor editAs="absolute">
    <xdr:from>
      <xdr:col>5</xdr:col>
      <xdr:colOff>553897</xdr:colOff>
      <xdr:row>0</xdr:row>
      <xdr:rowOff>56768</xdr:rowOff>
    </xdr:from>
    <xdr:to>
      <xdr:col>6</xdr:col>
      <xdr:colOff>727072</xdr:colOff>
      <xdr:row>0</xdr:row>
      <xdr:rowOff>495680</xdr:rowOff>
    </xdr:to>
    <xdr:sp macro="" textlink="">
      <xdr:nvSpPr>
        <xdr:cNvPr id="19" name="Rectangle à coins arrondis 18">
          <a:hlinkClick xmlns:r="http://schemas.openxmlformats.org/officeDocument/2006/relationships" r:id="rId5"/>
          <a:extLst>
            <a:ext uri="{FF2B5EF4-FFF2-40B4-BE49-F238E27FC236}">
              <a16:creationId xmlns:a16="http://schemas.microsoft.com/office/drawing/2014/main" id="{00000000-0008-0000-0400-000013000000}"/>
            </a:ext>
          </a:extLst>
        </xdr:cNvPr>
        <xdr:cNvSpPr/>
      </xdr:nvSpPr>
      <xdr:spPr>
        <a:xfrm>
          <a:off x="7650022" y="56768"/>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DÉPENSES</a:t>
          </a:r>
        </a:p>
      </xdr:txBody>
    </xdr:sp>
    <xdr:clientData fPrintsWithSheet="0"/>
  </xdr:twoCellAnchor>
  <xdr:twoCellAnchor editAs="absolute">
    <xdr:from>
      <xdr:col>4</xdr:col>
      <xdr:colOff>276225</xdr:colOff>
      <xdr:row>0</xdr:row>
      <xdr:rowOff>56768</xdr:rowOff>
    </xdr:from>
    <xdr:to>
      <xdr:col>5</xdr:col>
      <xdr:colOff>449400</xdr:colOff>
      <xdr:row>0</xdr:row>
      <xdr:rowOff>495680</xdr:rowOff>
    </xdr:to>
    <xdr:sp macro="" textlink="">
      <xdr:nvSpPr>
        <xdr:cNvPr id="21" name="Rectangle à coins arrondis 20">
          <a:hlinkClick xmlns:r="http://schemas.openxmlformats.org/officeDocument/2006/relationships" r:id="rId6"/>
          <a:extLst>
            <a:ext uri="{FF2B5EF4-FFF2-40B4-BE49-F238E27FC236}">
              <a16:creationId xmlns:a16="http://schemas.microsoft.com/office/drawing/2014/main" id="{00000000-0008-0000-0400-000015000000}"/>
            </a:ext>
          </a:extLst>
        </xdr:cNvPr>
        <xdr:cNvSpPr/>
      </xdr:nvSpPr>
      <xdr:spPr>
        <a:xfrm>
          <a:off x="6105525" y="56768"/>
          <a:ext cx="1440000"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accent1">
                  <a:lumMod val="40000"/>
                  <a:lumOff val="60000"/>
                </a:schemeClr>
              </a:solidFill>
              <a:latin typeface="Lucida Sans" panose="020B0602030504020204" pitchFamily="34" charset="0"/>
            </a:rPr>
            <a:t>REVENU</a:t>
          </a:r>
        </a:p>
      </xdr:txBody>
    </xdr:sp>
    <xdr:clientData fPrintsWithSheet="0"/>
  </xdr:twoCellAnchor>
</xdr:wsDr>
</file>

<file path=xl/drawings/drawing6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83100</xdr:colOff>
      <xdr:row>2</xdr:row>
      <xdr:rowOff>0</xdr:rowOff>
    </xdr:to>
    <xdr:sp macro="" textlink="">
      <xdr:nvSpPr>
        <xdr:cNvPr id="4" name="Rectangle à coins arrondis du même côté 18" descr="Rectangle aux coins arrondis">
          <a:extLst>
            <a:ext uri="{FF2B5EF4-FFF2-40B4-BE49-F238E27FC236}">
              <a16:creationId xmlns:a16="http://schemas.microsoft.com/office/drawing/2014/main" id="{00000000-0008-0000-0500-000004000000}"/>
            </a:ext>
          </a:extLst>
        </xdr:cNvPr>
        <xdr:cNvSpPr/>
      </xdr:nvSpPr>
      <xdr:spPr>
        <a:xfrm>
          <a:off x="152400" y="552450"/>
          <a:ext cx="5760000" cy="55245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absolute">
    <xdr:from>
      <xdr:col>11</xdr:col>
      <xdr:colOff>48768</xdr:colOff>
      <xdr:row>0</xdr:row>
      <xdr:rowOff>57150</xdr:rowOff>
    </xdr:from>
    <xdr:to>
      <xdr:col>12</xdr:col>
      <xdr:colOff>60018</xdr:colOff>
      <xdr:row>0</xdr:row>
      <xdr:rowOff>496062</xdr:rowOff>
    </xdr:to>
    <xdr:sp macro="" textlink="">
      <xdr:nvSpPr>
        <xdr:cNvPr id="16" name="Rectangle à coins arrondis 15">
          <a:hlinkClick xmlns:r="http://schemas.openxmlformats.org/officeDocument/2006/relationships" r:id="rId1"/>
          <a:extLst>
            <a:ext uri="{FF2B5EF4-FFF2-40B4-BE49-F238E27FC236}">
              <a16:creationId xmlns:a16="http://schemas.microsoft.com/office/drawing/2014/main" id="{00000000-0008-0000-0500-000010000000}"/>
            </a:ext>
          </a:extLst>
        </xdr:cNvPr>
        <xdr:cNvSpPr/>
      </xdr:nvSpPr>
      <xdr:spPr>
        <a:xfrm>
          <a:off x="13793343"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GUIDE</a:t>
          </a:r>
        </a:p>
      </xdr:txBody>
    </xdr:sp>
    <xdr:clientData fPrintsWithSheet="0"/>
  </xdr:twoCellAnchor>
  <xdr:twoCellAnchor editAs="absolute">
    <xdr:from>
      <xdr:col>6</xdr:col>
      <xdr:colOff>830046</xdr:colOff>
      <xdr:row>0</xdr:row>
      <xdr:rowOff>56768</xdr:rowOff>
    </xdr:from>
    <xdr:to>
      <xdr:col>7</xdr:col>
      <xdr:colOff>1003221</xdr:colOff>
      <xdr:row>0</xdr:row>
      <xdr:rowOff>495680</xdr:rowOff>
    </xdr:to>
    <xdr:sp macro="" textlink="">
      <xdr:nvSpPr>
        <xdr:cNvPr id="17" name="Rectangle à coins arrondis 16">
          <a:hlinkClick xmlns:r="http://schemas.openxmlformats.org/officeDocument/2006/relationships" r:id="rId2"/>
          <a:extLst>
            <a:ext uri="{FF2B5EF4-FFF2-40B4-BE49-F238E27FC236}">
              <a16:creationId xmlns:a16="http://schemas.microsoft.com/office/drawing/2014/main" id="{00000000-0008-0000-0500-000011000000}"/>
            </a:ext>
          </a:extLst>
        </xdr:cNvPr>
        <xdr:cNvSpPr/>
      </xdr:nvSpPr>
      <xdr:spPr>
        <a:xfrm>
          <a:off x="9192996" y="56768"/>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DÉPENSES DISCRÉTIONNAIRES</a:t>
          </a:r>
        </a:p>
      </xdr:txBody>
    </xdr:sp>
    <xdr:clientData fPrintsWithSheet="0"/>
  </xdr:twoCellAnchor>
  <xdr:twoCellAnchor editAs="absolute">
    <xdr:from>
      <xdr:col>9</xdr:col>
      <xdr:colOff>105994</xdr:colOff>
      <xdr:row>0</xdr:row>
      <xdr:rowOff>57150</xdr:rowOff>
    </xdr:from>
    <xdr:to>
      <xdr:col>10</xdr:col>
      <xdr:colOff>1393594</xdr:colOff>
      <xdr:row>0</xdr:row>
      <xdr:rowOff>496062</xdr:rowOff>
    </xdr:to>
    <xdr:sp macro="" textlink="">
      <xdr:nvSpPr>
        <xdr:cNvPr id="18" name="Rectangle à coins arrondis 17">
          <a:hlinkClick xmlns:r="http://schemas.openxmlformats.org/officeDocument/2006/relationships" r:id="rId3"/>
          <a:extLst>
            <a:ext uri="{FF2B5EF4-FFF2-40B4-BE49-F238E27FC236}">
              <a16:creationId xmlns:a16="http://schemas.microsoft.com/office/drawing/2014/main" id="{00000000-0008-0000-0500-000012000000}"/>
            </a:ext>
          </a:extLst>
        </xdr:cNvPr>
        <xdr:cNvSpPr/>
      </xdr:nvSpPr>
      <xdr:spPr>
        <a:xfrm>
          <a:off x="12269419"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FR" sz="900">
              <a:solidFill>
                <a:schemeClr val="tx2">
                  <a:lumMod val="10000"/>
                  <a:lumOff val="90000"/>
                </a:schemeClr>
              </a:solidFill>
              <a:latin typeface="Lucida Sans" panose="020B0602030504020204" pitchFamily="34" charset="0"/>
            </a:rPr>
            <a:t>ANNUEL FLUX DE TRÉSORERIE</a:t>
          </a:r>
          <a:endParaRPr lang="fr" sz="900">
            <a:solidFill>
              <a:schemeClr val="tx2">
                <a:lumMod val="10000"/>
                <a:lumOff val="90000"/>
              </a:schemeClr>
            </a:solidFill>
            <a:latin typeface="Lucida Sans" panose="020B0602030504020204" pitchFamily="34" charset="0"/>
          </a:endParaRPr>
        </a:p>
      </xdr:txBody>
    </xdr:sp>
    <xdr:clientData fPrintsWithSheet="0"/>
  </xdr:twoCellAnchor>
  <xdr:twoCellAnchor editAs="absolute">
    <xdr:from>
      <xdr:col>7</xdr:col>
      <xdr:colOff>1096670</xdr:colOff>
      <xdr:row>0</xdr:row>
      <xdr:rowOff>57150</xdr:rowOff>
    </xdr:from>
    <xdr:to>
      <xdr:col>9</xdr:col>
      <xdr:colOff>3020</xdr:colOff>
      <xdr:row>0</xdr:row>
      <xdr:rowOff>496062</xdr:rowOff>
    </xdr:to>
    <xdr:sp macro="" textlink="">
      <xdr:nvSpPr>
        <xdr:cNvPr id="19" name="Rectangle à coins arrondis 18">
          <a:hlinkClick xmlns:r="http://schemas.openxmlformats.org/officeDocument/2006/relationships" r:id="rId4"/>
          <a:extLst>
            <a:ext uri="{FF2B5EF4-FFF2-40B4-BE49-F238E27FC236}">
              <a16:creationId xmlns:a16="http://schemas.microsoft.com/office/drawing/2014/main" id="{00000000-0008-0000-0500-000013000000}"/>
            </a:ext>
          </a:extLst>
        </xdr:cNvPr>
        <xdr:cNvSpPr/>
      </xdr:nvSpPr>
      <xdr:spPr>
        <a:xfrm>
          <a:off x="10726445"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ÉPARGNE</a:t>
          </a:r>
        </a:p>
      </xdr:txBody>
    </xdr:sp>
    <xdr:clientData fPrintsWithSheet="0"/>
  </xdr:twoCellAnchor>
  <xdr:twoCellAnchor editAs="absolute">
    <xdr:from>
      <xdr:col>5</xdr:col>
      <xdr:colOff>544372</xdr:colOff>
      <xdr:row>0</xdr:row>
      <xdr:rowOff>56768</xdr:rowOff>
    </xdr:from>
    <xdr:to>
      <xdr:col>6</xdr:col>
      <xdr:colOff>717547</xdr:colOff>
      <xdr:row>0</xdr:row>
      <xdr:rowOff>495680</xdr:rowOff>
    </xdr:to>
    <xdr:sp macro="" textlink="">
      <xdr:nvSpPr>
        <xdr:cNvPr id="20" name="Rectangle à coins arrondis 19">
          <a:hlinkClick xmlns:r="http://schemas.openxmlformats.org/officeDocument/2006/relationships" r:id="rId5"/>
          <a:extLst>
            <a:ext uri="{FF2B5EF4-FFF2-40B4-BE49-F238E27FC236}">
              <a16:creationId xmlns:a16="http://schemas.microsoft.com/office/drawing/2014/main" id="{00000000-0008-0000-0500-000014000000}"/>
            </a:ext>
          </a:extLst>
        </xdr:cNvPr>
        <xdr:cNvSpPr/>
      </xdr:nvSpPr>
      <xdr:spPr>
        <a:xfrm>
          <a:off x="7640497" y="56768"/>
          <a:ext cx="1440000"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accent1">
                  <a:lumMod val="40000"/>
                  <a:lumOff val="60000"/>
                </a:schemeClr>
              </a:solidFill>
              <a:latin typeface="Lucida Sans" panose="020B0602030504020204" pitchFamily="34" charset="0"/>
            </a:rPr>
            <a:t>DÉPENSES</a:t>
          </a:r>
        </a:p>
      </xdr:txBody>
    </xdr:sp>
    <xdr:clientData fPrintsWithSheet="0"/>
  </xdr:twoCellAnchor>
  <xdr:twoCellAnchor editAs="absolute">
    <xdr:from>
      <xdr:col>4</xdr:col>
      <xdr:colOff>276225</xdr:colOff>
      <xdr:row>0</xdr:row>
      <xdr:rowOff>56768</xdr:rowOff>
    </xdr:from>
    <xdr:to>
      <xdr:col>5</xdr:col>
      <xdr:colOff>449400</xdr:colOff>
      <xdr:row>0</xdr:row>
      <xdr:rowOff>495680</xdr:rowOff>
    </xdr:to>
    <xdr:sp macro="" textlink="">
      <xdr:nvSpPr>
        <xdr:cNvPr id="22" name="Rectangle à coins arrondis 21">
          <a:hlinkClick xmlns:r="http://schemas.openxmlformats.org/officeDocument/2006/relationships" r:id="rId6"/>
          <a:extLst>
            <a:ext uri="{FF2B5EF4-FFF2-40B4-BE49-F238E27FC236}">
              <a16:creationId xmlns:a16="http://schemas.microsoft.com/office/drawing/2014/main" id="{00000000-0008-0000-0500-000016000000}"/>
            </a:ext>
          </a:extLst>
        </xdr:cNvPr>
        <xdr:cNvSpPr/>
      </xdr:nvSpPr>
      <xdr:spPr>
        <a:xfrm>
          <a:off x="6105525" y="56768"/>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REVENU</a:t>
          </a:r>
        </a:p>
      </xdr:txBody>
    </xdr:sp>
    <xdr:clientData fPrintsWithSheet="0"/>
  </xdr:twoCellAnchor>
</xdr:wsDr>
</file>

<file path=xl/drawings/drawing7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83100</xdr:colOff>
      <xdr:row>2</xdr:row>
      <xdr:rowOff>0</xdr:rowOff>
    </xdr:to>
    <xdr:sp macro="" textlink="">
      <xdr:nvSpPr>
        <xdr:cNvPr id="4" name="Rectangle à coins arrondis du même côté 18" descr="Rectangle aux coins arrondis">
          <a:extLst>
            <a:ext uri="{FF2B5EF4-FFF2-40B4-BE49-F238E27FC236}">
              <a16:creationId xmlns:a16="http://schemas.microsoft.com/office/drawing/2014/main" id="{00000000-0008-0000-0600-000004000000}"/>
            </a:ext>
          </a:extLst>
        </xdr:cNvPr>
        <xdr:cNvSpPr/>
      </xdr:nvSpPr>
      <xdr:spPr>
        <a:xfrm>
          <a:off x="152400" y="552450"/>
          <a:ext cx="5760000" cy="55245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absolute">
    <xdr:from>
      <xdr:col>11</xdr:col>
      <xdr:colOff>39243</xdr:colOff>
      <xdr:row>0</xdr:row>
      <xdr:rowOff>57150</xdr:rowOff>
    </xdr:from>
    <xdr:to>
      <xdr:col>12</xdr:col>
      <xdr:colOff>50493</xdr:colOff>
      <xdr:row>0</xdr:row>
      <xdr:rowOff>496062</xdr:rowOff>
    </xdr:to>
    <xdr:sp macro="" textlink="">
      <xdr:nvSpPr>
        <xdr:cNvPr id="16" name="Rectangle à coins arrondis 15">
          <a:hlinkClick xmlns:r="http://schemas.openxmlformats.org/officeDocument/2006/relationships" r:id="rId1"/>
          <a:extLst>
            <a:ext uri="{FF2B5EF4-FFF2-40B4-BE49-F238E27FC236}">
              <a16:creationId xmlns:a16="http://schemas.microsoft.com/office/drawing/2014/main" id="{00000000-0008-0000-0600-000010000000}"/>
            </a:ext>
          </a:extLst>
        </xdr:cNvPr>
        <xdr:cNvSpPr/>
      </xdr:nvSpPr>
      <xdr:spPr>
        <a:xfrm>
          <a:off x="13783818"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GUIDE</a:t>
          </a:r>
        </a:p>
      </xdr:txBody>
    </xdr:sp>
    <xdr:clientData fPrintsWithSheet="0"/>
  </xdr:twoCellAnchor>
  <xdr:twoCellAnchor editAs="absolute">
    <xdr:from>
      <xdr:col>6</xdr:col>
      <xdr:colOff>820521</xdr:colOff>
      <xdr:row>0</xdr:row>
      <xdr:rowOff>56768</xdr:rowOff>
    </xdr:from>
    <xdr:to>
      <xdr:col>7</xdr:col>
      <xdr:colOff>993696</xdr:colOff>
      <xdr:row>0</xdr:row>
      <xdr:rowOff>495680</xdr:rowOff>
    </xdr:to>
    <xdr:sp macro="" textlink="">
      <xdr:nvSpPr>
        <xdr:cNvPr id="17" name="Rectangle à coins arrondis 16">
          <a:hlinkClick xmlns:r="http://schemas.openxmlformats.org/officeDocument/2006/relationships" r:id="rId2"/>
          <a:extLst>
            <a:ext uri="{FF2B5EF4-FFF2-40B4-BE49-F238E27FC236}">
              <a16:creationId xmlns:a16="http://schemas.microsoft.com/office/drawing/2014/main" id="{00000000-0008-0000-0600-000011000000}"/>
            </a:ext>
          </a:extLst>
        </xdr:cNvPr>
        <xdr:cNvSpPr/>
      </xdr:nvSpPr>
      <xdr:spPr>
        <a:xfrm>
          <a:off x="9183471" y="56768"/>
          <a:ext cx="1440000"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accent1">
                  <a:lumMod val="40000"/>
                  <a:lumOff val="60000"/>
                </a:schemeClr>
              </a:solidFill>
              <a:latin typeface="Lucida Sans" panose="020B0602030504020204" pitchFamily="34" charset="0"/>
            </a:rPr>
            <a:t>DÉPENSES DISCRÉTIONNAIRES</a:t>
          </a:r>
        </a:p>
      </xdr:txBody>
    </xdr:sp>
    <xdr:clientData fPrintsWithSheet="0"/>
  </xdr:twoCellAnchor>
  <xdr:twoCellAnchor editAs="absolute">
    <xdr:from>
      <xdr:col>9</xdr:col>
      <xdr:colOff>105994</xdr:colOff>
      <xdr:row>0</xdr:row>
      <xdr:rowOff>57150</xdr:rowOff>
    </xdr:from>
    <xdr:to>
      <xdr:col>10</xdr:col>
      <xdr:colOff>1393594</xdr:colOff>
      <xdr:row>0</xdr:row>
      <xdr:rowOff>496062</xdr:rowOff>
    </xdr:to>
    <xdr:sp macro="" textlink="">
      <xdr:nvSpPr>
        <xdr:cNvPr id="18" name="Rectangle à coins arrondis 17">
          <a:hlinkClick xmlns:r="http://schemas.openxmlformats.org/officeDocument/2006/relationships" r:id="rId3"/>
          <a:extLst>
            <a:ext uri="{FF2B5EF4-FFF2-40B4-BE49-F238E27FC236}">
              <a16:creationId xmlns:a16="http://schemas.microsoft.com/office/drawing/2014/main" id="{00000000-0008-0000-0600-000012000000}"/>
            </a:ext>
          </a:extLst>
        </xdr:cNvPr>
        <xdr:cNvSpPr/>
      </xdr:nvSpPr>
      <xdr:spPr>
        <a:xfrm>
          <a:off x="12269419"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FR" sz="900">
              <a:solidFill>
                <a:schemeClr val="tx2">
                  <a:lumMod val="10000"/>
                  <a:lumOff val="90000"/>
                </a:schemeClr>
              </a:solidFill>
              <a:latin typeface="Lucida Sans" panose="020B0602030504020204" pitchFamily="34" charset="0"/>
            </a:rPr>
            <a:t>ANNUEL FLUX DE TRÉSORERIE</a:t>
          </a:r>
          <a:endParaRPr lang="fr" sz="900">
            <a:solidFill>
              <a:schemeClr val="tx2">
                <a:lumMod val="10000"/>
                <a:lumOff val="90000"/>
              </a:schemeClr>
            </a:solidFill>
            <a:latin typeface="Lucida Sans" panose="020B0602030504020204" pitchFamily="34" charset="0"/>
          </a:endParaRPr>
        </a:p>
      </xdr:txBody>
    </xdr:sp>
    <xdr:clientData fPrintsWithSheet="0"/>
  </xdr:twoCellAnchor>
  <xdr:twoCellAnchor editAs="absolute">
    <xdr:from>
      <xdr:col>7</xdr:col>
      <xdr:colOff>1096670</xdr:colOff>
      <xdr:row>0</xdr:row>
      <xdr:rowOff>57150</xdr:rowOff>
    </xdr:from>
    <xdr:to>
      <xdr:col>9</xdr:col>
      <xdr:colOff>3020</xdr:colOff>
      <xdr:row>0</xdr:row>
      <xdr:rowOff>496062</xdr:rowOff>
    </xdr:to>
    <xdr:sp macro="" textlink="">
      <xdr:nvSpPr>
        <xdr:cNvPr id="19" name="Rectangle à coins arrondis 18">
          <a:hlinkClick xmlns:r="http://schemas.openxmlformats.org/officeDocument/2006/relationships" r:id="rId4"/>
          <a:extLst>
            <a:ext uri="{FF2B5EF4-FFF2-40B4-BE49-F238E27FC236}">
              <a16:creationId xmlns:a16="http://schemas.microsoft.com/office/drawing/2014/main" id="{00000000-0008-0000-0600-000013000000}"/>
            </a:ext>
          </a:extLst>
        </xdr:cNvPr>
        <xdr:cNvSpPr/>
      </xdr:nvSpPr>
      <xdr:spPr>
        <a:xfrm>
          <a:off x="10726445"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ÉPARGNE</a:t>
          </a:r>
        </a:p>
      </xdr:txBody>
    </xdr:sp>
    <xdr:clientData fPrintsWithSheet="0"/>
  </xdr:twoCellAnchor>
  <xdr:twoCellAnchor editAs="absolute">
    <xdr:from>
      <xdr:col>5</xdr:col>
      <xdr:colOff>544372</xdr:colOff>
      <xdr:row>0</xdr:row>
      <xdr:rowOff>56768</xdr:rowOff>
    </xdr:from>
    <xdr:to>
      <xdr:col>6</xdr:col>
      <xdr:colOff>717547</xdr:colOff>
      <xdr:row>0</xdr:row>
      <xdr:rowOff>495680</xdr:rowOff>
    </xdr:to>
    <xdr:sp macro="" textlink="">
      <xdr:nvSpPr>
        <xdr:cNvPr id="20" name="Rectangle à coins arrondis 19">
          <a:hlinkClick xmlns:r="http://schemas.openxmlformats.org/officeDocument/2006/relationships" r:id="rId5"/>
          <a:extLst>
            <a:ext uri="{FF2B5EF4-FFF2-40B4-BE49-F238E27FC236}">
              <a16:creationId xmlns:a16="http://schemas.microsoft.com/office/drawing/2014/main" id="{00000000-0008-0000-0600-000014000000}"/>
            </a:ext>
          </a:extLst>
        </xdr:cNvPr>
        <xdr:cNvSpPr/>
      </xdr:nvSpPr>
      <xdr:spPr>
        <a:xfrm>
          <a:off x="7640497" y="56768"/>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DÉPENSES</a:t>
          </a:r>
        </a:p>
      </xdr:txBody>
    </xdr:sp>
    <xdr:clientData fPrintsWithSheet="0"/>
  </xdr:twoCellAnchor>
  <xdr:twoCellAnchor editAs="absolute">
    <xdr:from>
      <xdr:col>4</xdr:col>
      <xdr:colOff>276225</xdr:colOff>
      <xdr:row>0</xdr:row>
      <xdr:rowOff>56768</xdr:rowOff>
    </xdr:from>
    <xdr:to>
      <xdr:col>5</xdr:col>
      <xdr:colOff>449400</xdr:colOff>
      <xdr:row>0</xdr:row>
      <xdr:rowOff>495680</xdr:rowOff>
    </xdr:to>
    <xdr:sp macro="" textlink="">
      <xdr:nvSpPr>
        <xdr:cNvPr id="22" name="Rectangle à coins arrondis 21">
          <a:hlinkClick xmlns:r="http://schemas.openxmlformats.org/officeDocument/2006/relationships" r:id="rId6"/>
          <a:extLst>
            <a:ext uri="{FF2B5EF4-FFF2-40B4-BE49-F238E27FC236}">
              <a16:creationId xmlns:a16="http://schemas.microsoft.com/office/drawing/2014/main" id="{00000000-0008-0000-0600-000016000000}"/>
            </a:ext>
          </a:extLst>
        </xdr:cNvPr>
        <xdr:cNvSpPr/>
      </xdr:nvSpPr>
      <xdr:spPr>
        <a:xfrm>
          <a:off x="6105525" y="56768"/>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REVENU</a:t>
          </a:r>
        </a:p>
      </xdr:txBody>
    </xdr:sp>
    <xdr:clientData fPrintsWithSheet="0"/>
  </xdr:twoCellAnchor>
</xdr:wsDr>
</file>

<file path=xl/drawings/drawing8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83100</xdr:colOff>
      <xdr:row>2</xdr:row>
      <xdr:rowOff>0</xdr:rowOff>
    </xdr:to>
    <xdr:sp macro="" textlink="">
      <xdr:nvSpPr>
        <xdr:cNvPr id="4" name="Rectangle à coins arrondis du même côté 18" descr="Rectangle aux coins arrondis">
          <a:extLst>
            <a:ext uri="{FF2B5EF4-FFF2-40B4-BE49-F238E27FC236}">
              <a16:creationId xmlns:a16="http://schemas.microsoft.com/office/drawing/2014/main" id="{00000000-0008-0000-0700-000004000000}"/>
            </a:ext>
          </a:extLst>
        </xdr:cNvPr>
        <xdr:cNvSpPr/>
      </xdr:nvSpPr>
      <xdr:spPr>
        <a:xfrm>
          <a:off x="152400" y="552450"/>
          <a:ext cx="5760000" cy="55245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absolute">
    <xdr:from>
      <xdr:col>11</xdr:col>
      <xdr:colOff>39243</xdr:colOff>
      <xdr:row>0</xdr:row>
      <xdr:rowOff>57150</xdr:rowOff>
    </xdr:from>
    <xdr:to>
      <xdr:col>12</xdr:col>
      <xdr:colOff>50493</xdr:colOff>
      <xdr:row>0</xdr:row>
      <xdr:rowOff>496062</xdr:rowOff>
    </xdr:to>
    <xdr:sp macro="" textlink="">
      <xdr:nvSpPr>
        <xdr:cNvPr id="16" name="Rectangle à coins arrondis 15">
          <a:hlinkClick xmlns:r="http://schemas.openxmlformats.org/officeDocument/2006/relationships" r:id="rId1"/>
          <a:extLst>
            <a:ext uri="{FF2B5EF4-FFF2-40B4-BE49-F238E27FC236}">
              <a16:creationId xmlns:a16="http://schemas.microsoft.com/office/drawing/2014/main" id="{00000000-0008-0000-0700-000010000000}"/>
            </a:ext>
          </a:extLst>
        </xdr:cNvPr>
        <xdr:cNvSpPr/>
      </xdr:nvSpPr>
      <xdr:spPr>
        <a:xfrm>
          <a:off x="13783818"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GUIDE</a:t>
          </a:r>
        </a:p>
      </xdr:txBody>
    </xdr:sp>
    <xdr:clientData fPrintsWithSheet="0"/>
  </xdr:twoCellAnchor>
  <xdr:twoCellAnchor editAs="absolute">
    <xdr:from>
      <xdr:col>6</xdr:col>
      <xdr:colOff>830046</xdr:colOff>
      <xdr:row>0</xdr:row>
      <xdr:rowOff>56768</xdr:rowOff>
    </xdr:from>
    <xdr:to>
      <xdr:col>7</xdr:col>
      <xdr:colOff>1003221</xdr:colOff>
      <xdr:row>0</xdr:row>
      <xdr:rowOff>495680</xdr:rowOff>
    </xdr:to>
    <xdr:sp macro="" textlink="">
      <xdr:nvSpPr>
        <xdr:cNvPr id="17" name="Rectangle à coins arrondis 16">
          <a:hlinkClick xmlns:r="http://schemas.openxmlformats.org/officeDocument/2006/relationships" r:id="rId2"/>
          <a:extLst>
            <a:ext uri="{FF2B5EF4-FFF2-40B4-BE49-F238E27FC236}">
              <a16:creationId xmlns:a16="http://schemas.microsoft.com/office/drawing/2014/main" id="{00000000-0008-0000-0700-000011000000}"/>
            </a:ext>
          </a:extLst>
        </xdr:cNvPr>
        <xdr:cNvSpPr/>
      </xdr:nvSpPr>
      <xdr:spPr>
        <a:xfrm>
          <a:off x="9192996" y="56768"/>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DÉPENSES DISCRÉTIONNAIRES</a:t>
          </a:r>
        </a:p>
      </xdr:txBody>
    </xdr:sp>
    <xdr:clientData fPrintsWithSheet="0"/>
  </xdr:twoCellAnchor>
  <xdr:twoCellAnchor editAs="absolute">
    <xdr:from>
      <xdr:col>9</xdr:col>
      <xdr:colOff>105994</xdr:colOff>
      <xdr:row>0</xdr:row>
      <xdr:rowOff>57150</xdr:rowOff>
    </xdr:from>
    <xdr:to>
      <xdr:col>10</xdr:col>
      <xdr:colOff>1393594</xdr:colOff>
      <xdr:row>0</xdr:row>
      <xdr:rowOff>496062</xdr:rowOff>
    </xdr:to>
    <xdr:sp macro="" textlink="">
      <xdr:nvSpPr>
        <xdr:cNvPr id="18" name="Rectangle à coins arrondis 17">
          <a:hlinkClick xmlns:r="http://schemas.openxmlformats.org/officeDocument/2006/relationships" r:id="rId3"/>
          <a:extLst>
            <a:ext uri="{FF2B5EF4-FFF2-40B4-BE49-F238E27FC236}">
              <a16:creationId xmlns:a16="http://schemas.microsoft.com/office/drawing/2014/main" id="{00000000-0008-0000-0700-000012000000}"/>
            </a:ext>
          </a:extLst>
        </xdr:cNvPr>
        <xdr:cNvSpPr/>
      </xdr:nvSpPr>
      <xdr:spPr>
        <a:xfrm>
          <a:off x="12269419" y="57150"/>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FR" sz="900">
              <a:solidFill>
                <a:schemeClr val="tx2">
                  <a:lumMod val="10000"/>
                  <a:lumOff val="90000"/>
                </a:schemeClr>
              </a:solidFill>
              <a:latin typeface="Lucida Sans" panose="020B0602030504020204" pitchFamily="34" charset="0"/>
            </a:rPr>
            <a:t>ANNUEL FLUX DE TRÉSORERIE</a:t>
          </a:r>
          <a:endParaRPr lang="fr" sz="900">
            <a:solidFill>
              <a:schemeClr val="tx2">
                <a:lumMod val="10000"/>
                <a:lumOff val="90000"/>
              </a:schemeClr>
            </a:solidFill>
            <a:latin typeface="Lucida Sans" panose="020B0602030504020204" pitchFamily="34" charset="0"/>
          </a:endParaRPr>
        </a:p>
      </xdr:txBody>
    </xdr:sp>
    <xdr:clientData fPrintsWithSheet="0"/>
  </xdr:twoCellAnchor>
  <xdr:twoCellAnchor editAs="absolute">
    <xdr:from>
      <xdr:col>7</xdr:col>
      <xdr:colOff>1096670</xdr:colOff>
      <xdr:row>0</xdr:row>
      <xdr:rowOff>57150</xdr:rowOff>
    </xdr:from>
    <xdr:to>
      <xdr:col>9</xdr:col>
      <xdr:colOff>3020</xdr:colOff>
      <xdr:row>0</xdr:row>
      <xdr:rowOff>496062</xdr:rowOff>
    </xdr:to>
    <xdr:sp macro="" textlink="">
      <xdr:nvSpPr>
        <xdr:cNvPr id="19" name="Rectangle à coins arrondis 18">
          <a:hlinkClick xmlns:r="http://schemas.openxmlformats.org/officeDocument/2006/relationships" r:id="rId4"/>
          <a:extLst>
            <a:ext uri="{FF2B5EF4-FFF2-40B4-BE49-F238E27FC236}">
              <a16:creationId xmlns:a16="http://schemas.microsoft.com/office/drawing/2014/main" id="{00000000-0008-0000-0700-000013000000}"/>
            </a:ext>
          </a:extLst>
        </xdr:cNvPr>
        <xdr:cNvSpPr/>
      </xdr:nvSpPr>
      <xdr:spPr>
        <a:xfrm>
          <a:off x="10726445" y="57150"/>
          <a:ext cx="1440000"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accent1">
                  <a:lumMod val="40000"/>
                  <a:lumOff val="60000"/>
                </a:schemeClr>
              </a:solidFill>
              <a:latin typeface="Lucida Sans" panose="020B0602030504020204" pitchFamily="34" charset="0"/>
            </a:rPr>
            <a:t>ÉPARGNE</a:t>
          </a:r>
        </a:p>
      </xdr:txBody>
    </xdr:sp>
    <xdr:clientData fPrintsWithSheet="0"/>
  </xdr:twoCellAnchor>
  <xdr:twoCellAnchor editAs="absolute">
    <xdr:from>
      <xdr:col>5</xdr:col>
      <xdr:colOff>544372</xdr:colOff>
      <xdr:row>0</xdr:row>
      <xdr:rowOff>56768</xdr:rowOff>
    </xdr:from>
    <xdr:to>
      <xdr:col>6</xdr:col>
      <xdr:colOff>717547</xdr:colOff>
      <xdr:row>0</xdr:row>
      <xdr:rowOff>495680</xdr:rowOff>
    </xdr:to>
    <xdr:sp macro="" textlink="">
      <xdr:nvSpPr>
        <xdr:cNvPr id="20" name="Rectangle à coins arrondis 19">
          <a:hlinkClick xmlns:r="http://schemas.openxmlformats.org/officeDocument/2006/relationships" r:id="rId5"/>
          <a:extLst>
            <a:ext uri="{FF2B5EF4-FFF2-40B4-BE49-F238E27FC236}">
              <a16:creationId xmlns:a16="http://schemas.microsoft.com/office/drawing/2014/main" id="{00000000-0008-0000-0700-000014000000}"/>
            </a:ext>
          </a:extLst>
        </xdr:cNvPr>
        <xdr:cNvSpPr/>
      </xdr:nvSpPr>
      <xdr:spPr>
        <a:xfrm>
          <a:off x="7640497" y="56768"/>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DÉPENSES</a:t>
          </a:r>
        </a:p>
      </xdr:txBody>
    </xdr:sp>
    <xdr:clientData fPrintsWithSheet="0"/>
  </xdr:twoCellAnchor>
  <xdr:twoCellAnchor editAs="absolute">
    <xdr:from>
      <xdr:col>4</xdr:col>
      <xdr:colOff>276225</xdr:colOff>
      <xdr:row>0</xdr:row>
      <xdr:rowOff>56768</xdr:rowOff>
    </xdr:from>
    <xdr:to>
      <xdr:col>5</xdr:col>
      <xdr:colOff>449400</xdr:colOff>
      <xdr:row>0</xdr:row>
      <xdr:rowOff>495680</xdr:rowOff>
    </xdr:to>
    <xdr:sp macro="" textlink="">
      <xdr:nvSpPr>
        <xdr:cNvPr id="22" name="Rectangle à coins arrondis 21">
          <a:hlinkClick xmlns:r="http://schemas.openxmlformats.org/officeDocument/2006/relationships" r:id="rId6"/>
          <a:extLst>
            <a:ext uri="{FF2B5EF4-FFF2-40B4-BE49-F238E27FC236}">
              <a16:creationId xmlns:a16="http://schemas.microsoft.com/office/drawing/2014/main" id="{00000000-0008-0000-0700-000016000000}"/>
            </a:ext>
          </a:extLst>
        </xdr:cNvPr>
        <xdr:cNvSpPr/>
      </xdr:nvSpPr>
      <xdr:spPr>
        <a:xfrm>
          <a:off x="6105525" y="56768"/>
          <a:ext cx="1440000"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900">
              <a:solidFill>
                <a:schemeClr val="tx2">
                  <a:lumMod val="10000"/>
                  <a:lumOff val="90000"/>
                </a:schemeClr>
              </a:solidFill>
              <a:latin typeface="Lucida Sans" panose="020B0602030504020204" pitchFamily="34" charset="0"/>
            </a:rPr>
            <a:t>REVENU</a:t>
          </a:r>
        </a:p>
      </xdr:txBody>
    </xdr:sp>
    <xdr:clientData fPrintsWithSheet="0"/>
  </xdr:twoCellAnchor>
</xdr:wsDr>
</file>

<file path=xl/pivotCache/_rels/pivotCacheDefinition18.xml.rels>&#65279;<?xml version="1.0" encoding="utf-8"?><Relationships xmlns="http://schemas.openxmlformats.org/package/2006/relationships"><Relationship Type="http://schemas.openxmlformats.org/officeDocument/2006/relationships/pivotCacheRecords" Target="/xl/pivotCache/pivotCacheRecords14.xml" Id="rId1" /></Relationships>
</file>

<file path=xl/pivotCache/_rels/pivotCacheDefinition27.xml.rels>&#65279;<?xml version="1.0" encoding="utf-8"?><Relationships xmlns="http://schemas.openxmlformats.org/package/2006/relationships"><Relationship Type="http://schemas.openxmlformats.org/officeDocument/2006/relationships/pivotCacheRecords" Target="/xl/pivotCache/pivotCacheRecords23.xml" Id="rId1" /></Relationships>
</file>

<file path=xl/pivotCache/_rels/pivotCacheDefinition36.xml.rels>&#65279;<?xml version="1.0" encoding="utf-8"?><Relationships xmlns="http://schemas.openxmlformats.org/package/2006/relationships"><Relationship Type="http://schemas.openxmlformats.org/officeDocument/2006/relationships/pivotCacheRecords" Target="/xl/pivotCache/pivotCacheRecords32.xml" Id="rId1" /></Relationships>
</file>

<file path=xl/pivotCache/_rels/pivotCacheDefinition43.xml.rels>&#65279;<?xml version="1.0" encoding="utf-8"?><Relationships xmlns="http://schemas.openxmlformats.org/package/2006/relationships"><Relationship Type="http://schemas.openxmlformats.org/officeDocument/2006/relationships/pivotCacheRecords" Target="/xl/pivotCache/pivotCacheRecords41.xml" Id="rId1" /></Relationships>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677.982350115744" createdVersion="7" refreshedVersion="7" minRefreshableVersion="3" recordCount="5" xr:uid="{0AB42AF6-E5BD-4CFD-A1A4-09D4CA69B2E3}">
  <cacheSource type="worksheet">
    <worksheetSource name="Épargne"/>
  </cacheSource>
  <cacheFields count="3">
    <cacheField name="Épargne" numFmtId="168">
      <sharedItems count="5">
        <s v="Réserves de trésorerie"/>
        <s v="Épargne retraite"/>
        <s v="Épargne/placement"/>
        <s v="Divers 1"/>
        <s v="Divers 2"/>
      </sharedItems>
    </cacheField>
    <cacheField name="Annuel  " numFmtId="164">
      <sharedItems containsSemiMixedTypes="0" containsString="0" containsNumber="1" containsInteger="1" minValue="0" maxValue="12000"/>
    </cacheField>
    <cacheField name="Mensuel " numFmtId="164">
      <sharedItems containsSemiMixedTypes="0" containsString="0" containsNumber="1" minValue="0" maxValue="1000"/>
    </cacheField>
  </cacheFields>
  <extLst>
    <ext xmlns:x14="http://schemas.microsoft.com/office/spreadsheetml/2009/9/main" uri="{725AE2AE-9491-48be-B2B4-4EB974FC3084}">
      <x14:pivotCacheDefinition/>
    </ext>
  </extLst>
</pivotCacheDefinition>
</file>

<file path=xl/pivotCache/pivotCacheDefinition2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677.982350231483" createdVersion="7" refreshedVersion="7" minRefreshableVersion="3" recordCount="11" xr:uid="{38F9717B-C38A-4A1F-B966-ADCB19CE32EB}">
  <cacheSource type="worksheet">
    <worksheetSource name="Discrétionnaire"/>
  </cacheSource>
  <cacheFields count="3">
    <cacheField name="Dépenses" numFmtId="168">
      <sharedItems count="11">
        <s v="Restauration"/>
        <s v="Cadeaux"/>
        <s v="Déplacements"/>
        <s v="Loisirs"/>
        <s v="Soins personnels"/>
        <s v="Achats"/>
        <s v="Dons"/>
        <s v="Club/Abonnements"/>
        <s v="Rénovations"/>
        <s v="Divers 1"/>
        <s v="Divers 2"/>
      </sharedItems>
    </cacheField>
    <cacheField name="Annuel  " numFmtId="164">
      <sharedItems containsSemiMixedTypes="0" containsString="0" containsNumber="1" containsInteger="1" minValue="0" maxValue="4800"/>
    </cacheField>
    <cacheField name="Mensuel " numFmtId="164">
      <sharedItems containsSemiMixedTypes="0" containsString="0" containsNumber="1" minValue="0" maxValue="400"/>
    </cacheField>
  </cacheFields>
  <extLst>
    <ext xmlns:x14="http://schemas.microsoft.com/office/spreadsheetml/2009/9/main" uri="{725AE2AE-9491-48be-B2B4-4EB974FC3084}">
      <x14:pivotCacheDefinition/>
    </ext>
  </extLst>
</pivotCacheDefinition>
</file>

<file path=xl/pivotCache/pivotCacheDefinition3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677.982350231483" createdVersion="7" refreshedVersion="7" minRefreshableVersion="3" recordCount="18" xr:uid="{C0071CE3-2401-42CC-9CB4-00724FEBBFDC}">
  <cacheSource type="worksheet">
    <worksheetSource name="Dépenses"/>
  </cacheSource>
  <cacheFields count="3">
    <cacheField name="Dépenses" numFmtId="168">
      <sharedItems count="18">
        <s v="Assurance maladie"/>
        <s v="Impôts sur les revenus"/>
        <s v="Taxe automobile/Frais"/>
        <s v="Prêt automobile"/>
        <s v="Prêt immobilier/Loyer"/>
        <s v="Assurance"/>
        <s v="Électricité"/>
        <s v="Gaz"/>
        <s v="Eau/assainissement"/>
        <s v="Ordures ménagères"/>
        <s v="Téléphone"/>
        <s v="Internet"/>
        <s v="Premiums handicap"/>
        <s v="Nourriture"/>
        <s v="Habillement"/>
        <s v="Soins médicaux/dentaires/Pharmacie"/>
        <s v="Divers 1"/>
        <s v="Divers 2"/>
      </sharedItems>
    </cacheField>
    <cacheField name="Annuel  " numFmtId="164">
      <sharedItems containsSemiMixedTypes="0" containsString="0" containsNumber="1" containsInteger="1" minValue="0" maxValue="15000"/>
    </cacheField>
    <cacheField name="Mensuel " numFmtId="164">
      <sharedItems containsSemiMixedTypes="0" containsString="0" containsNumber="1" minValue="0" maxValue="1250"/>
    </cacheField>
  </cacheFields>
  <extLst>
    <ext xmlns:x14="http://schemas.microsoft.com/office/spreadsheetml/2009/9/main" uri="{725AE2AE-9491-48be-B2B4-4EB974FC3084}">
      <x14:pivotCacheDefinition/>
    </ext>
  </extLst>
</pivotCacheDefinition>
</file>

<file path=xl/pivotCache/pivotCacheDefinition4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677.982350347222" createdVersion="7" refreshedVersion="7" minRefreshableVersion="3" recordCount="6" xr:uid="{13817692-A865-4454-9C89-935FF4D779AE}">
  <cacheSource type="worksheet">
    <worksheetSource name="Revenu"/>
  </cacheSource>
  <cacheFields count="3">
    <cacheField name="Recettes" numFmtId="168">
      <sharedItems count="6">
        <s v="Salaire"/>
        <s v="Commissions/Primes"/>
        <s v="Divers 1"/>
        <s v="Divers 2"/>
        <s v="Divers 3"/>
        <s v="Divers 4"/>
      </sharedItems>
    </cacheField>
    <cacheField name="Annuel  " numFmtId="164">
      <sharedItems containsSemiMixedTypes="0" containsString="0" containsNumber="1" containsInteger="1" minValue="0" maxValue="90000"/>
    </cacheField>
    <cacheField name="Mensuel " numFmtId="164">
      <sharedItems containsSemiMixedTypes="0" containsString="0" containsNumber="1" minValue="0" maxValue="7500"/>
    </cacheField>
  </cacheFields>
  <extLst>
    <ext xmlns:x14="http://schemas.microsoft.com/office/spreadsheetml/2009/9/main" uri="{725AE2AE-9491-48be-B2B4-4EB974FC3084}">
      <x14:pivotCacheDefinition/>
    </ext>
  </extLst>
</pivotCacheDefinition>
</file>

<file path=xl/pivotCache/pivotCacheDefinition5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677.98257951389" backgroundQuery="1" createdVersion="7" refreshedVersion="7" minRefreshableVersion="3" recordCount="0" supportSubquery="1" supportAdvancedDrill="1" xr:uid="{9042E9A2-DC01-44B3-95D1-E9A137F4D64B}">
  <cacheSource type="external" connectionId="1">
    <extLst>
      <ext xmlns:x14="http://schemas.microsoft.com/office/spreadsheetml/2009/9/main" uri="{F057638F-6D5F-4e77-A914-E7F072B9BCA8}">
        <x14:sourceConnection name="ThisWorkbookDataModel"/>
      </ext>
    </extLst>
  </cacheSource>
  <cacheFields count="2">
    <cacheField name="[Dépenses].[Dépenses].[Dépenses]" caption="Dépenses" numFmtId="0" level="1">
      <sharedItems count="18">
        <s v="Assurance"/>
        <s v="Assurance maladie"/>
        <s v="Divers 1"/>
        <s v="Divers 2"/>
        <s v="Eau/assainissement"/>
        <s v="Électricité"/>
        <s v="Gaz"/>
        <s v="Habillement"/>
        <s v="Impôts sur les revenus"/>
        <s v="Internet"/>
        <s v="Nourriture"/>
        <s v="Ordures ménagères"/>
        <s v="Premiums handicap"/>
        <s v="Prêt automobile"/>
        <s v="Prêt immobilier/Loyer"/>
        <s v="Soins médicaux/dentaires/Pharmacie"/>
        <s v="Taxe automobile/Frais"/>
        <s v="Téléphone"/>
      </sharedItems>
    </cacheField>
    <cacheField name="[Measures].[Somme de Annuel 2]" caption="Somme de Annuel 2" numFmtId="0" hierarchy="18" level="32767"/>
  </cacheFields>
  <cacheHierarchies count="21">
    <cacheHierarchy uniqueName="[Dépenses].[Dépenses]" caption="Dépenses" attribute="1" defaultMemberUniqueName="[Dépenses].[Dépenses].[All]" allUniqueName="[Dépenses].[Dépenses].[All]" dimensionUniqueName="[Dépenses]" displayFolder="" count="2" memberValueDatatype="130" unbalanced="0">
      <fieldsUsage count="2">
        <fieldUsage x="-1"/>
        <fieldUsage x="0"/>
      </fieldsUsage>
    </cacheHierarchy>
    <cacheHierarchy uniqueName="[Dépenses].[Annuel]" caption="Annuel" attribute="1" defaultMemberUniqueName="[Dépenses].[Annuel].[All]" allUniqueName="[Dépenses].[Annuel].[All]" dimensionUniqueName="[Dépenses]" displayFolder="" count="0" memberValueDatatype="20" unbalanced="0"/>
    <cacheHierarchy uniqueName="[Dépenses].[Mensuel]" caption="Mensuel" attribute="1" defaultMemberUniqueName="[Dépenses].[Mensuel].[All]" allUniqueName="[Dépenses].[Mensuel].[All]" dimensionUniqueName="[Dépenses]" displayFolder="" count="0" memberValueDatatype="5" unbalanced="0"/>
    <cacheHierarchy uniqueName="[Discrétionnaire].[Dépenses]" caption="Dépenses" attribute="1" defaultMemberUniqueName="[Discrétionnaire].[Dépenses].[All]" allUniqueName="[Discrétionnaire].[Dépenses].[All]" dimensionUniqueName="[Discrétionnaire]" displayFolder="" count="0" memberValueDatatype="130" unbalanced="0"/>
    <cacheHierarchy uniqueName="[Discrétionnaire].[Annuel]" caption="Annuel" attribute="1" defaultMemberUniqueName="[Discrétionnaire].[Annuel].[All]" allUniqueName="[Discrétionnaire].[Annuel].[All]" dimensionUniqueName="[Discrétionnaire]" displayFolder="" count="0" memberValueDatatype="20" unbalanced="0"/>
    <cacheHierarchy uniqueName="[Discrétionnaire].[Mensuel]" caption="Mensuel" attribute="1" defaultMemberUniqueName="[Discrétionnaire].[Mensuel].[All]" allUniqueName="[Discrétionnaire].[Mensuel].[All]" dimensionUniqueName="[Discrétionnaire]" displayFolder="" count="0" memberValueDatatype="5" unbalanced="0"/>
    <cacheHierarchy uniqueName="[Épargne].[Épargne]" caption="Épargne" attribute="1" defaultMemberUniqueName="[Épargne].[Épargne].[All]" allUniqueName="[Épargne].[Épargne].[All]" dimensionUniqueName="[Épargne]" displayFolder="" count="0" memberValueDatatype="130" unbalanced="0"/>
    <cacheHierarchy uniqueName="[Épargne].[Annuel]" caption="Annuel" attribute="1" defaultMemberUniqueName="[Épargne].[Annuel].[All]" allUniqueName="[Épargne].[Annuel].[All]" dimensionUniqueName="[Épargne]" displayFolder="" count="0" memberValueDatatype="20" unbalanced="0"/>
    <cacheHierarchy uniqueName="[Épargne].[Mensuel]" caption="Mensuel" attribute="1" defaultMemberUniqueName="[Épargne].[Mensuel].[All]" allUniqueName="[Épargne].[Mensuel].[All]" dimensionUniqueName="[Épargne]" displayFolder="" count="0" memberValueDatatype="5" unbalanced="0"/>
    <cacheHierarchy uniqueName="[Revenu].[Recettes]" caption="Recettes" attribute="1" defaultMemberUniqueName="[Revenu].[Recettes].[All]" allUniqueName="[Revenu].[Recettes].[All]" dimensionUniqueName="[Revenu]" displayFolder="" count="0" memberValueDatatype="130" unbalanced="0"/>
    <cacheHierarchy uniqueName="[Revenu].[Annuel]" caption="Annuel" attribute="1" defaultMemberUniqueName="[Revenu].[Annuel].[All]" allUniqueName="[Revenu].[Annuel].[All]" dimensionUniqueName="[Revenu]" displayFolder="" count="0" memberValueDatatype="20" unbalanced="0"/>
    <cacheHierarchy uniqueName="[Revenu].[Mensuel]" caption="Mensuel" attribute="1" defaultMemberUniqueName="[Revenu].[Mensuel].[All]" allUniqueName="[Revenu].[Mensuel].[All]" dimensionUniqueName="[Revenu]" displayFolder="" count="0" memberValueDatatype="5" unbalanced="0"/>
    <cacheHierarchy uniqueName="[Measures].[__XL_Count Revenu]" caption="__XL_Count Revenu" measure="1" displayFolder="" measureGroup="Revenu" count="0" hidden="1"/>
    <cacheHierarchy uniqueName="[Measures].[__XL_Count Dépenses]" caption="__XL_Count Dépenses" measure="1" displayFolder="" measureGroup="Dépenses" count="0" hidden="1"/>
    <cacheHierarchy uniqueName="[Measures].[__XL_Count Discrétionnaire]" caption="__XL_Count Discrétionnaire" measure="1" displayFolder="" measureGroup="Discrétionnaire" count="0" hidden="1"/>
    <cacheHierarchy uniqueName="[Measures].[__XL_Count Épargne]" caption="__XL_Count Épargne" measure="1" displayFolder="" measureGroup="Épargne" count="0" hidden="1"/>
    <cacheHierarchy uniqueName="[Measures].[__No measures defined]" caption="__No measures defined" measure="1" displayFolder="" count="0" hidden="1"/>
    <cacheHierarchy uniqueName="[Measures].[Somme de Annuel]" caption="Somme de Annuel" measure="1" displayFolder="" measureGroup="Revenu" count="0" hidden="1">
      <extLst>
        <ext xmlns:x15="http://schemas.microsoft.com/office/spreadsheetml/2010/11/main" uri="{B97F6D7D-B522-45F9-BDA1-12C45D357490}">
          <x15:cacheHierarchy aggregatedColumn="10"/>
        </ext>
      </extLst>
    </cacheHierarchy>
    <cacheHierarchy uniqueName="[Measures].[Somme de Annuel 2]" caption="Somme de Annuel 2" measure="1" displayFolder="" measureGroup="Dépenses" count="0" oneField="1" hidden="1">
      <fieldsUsage count="1">
        <fieldUsage x="1"/>
      </fieldsUsage>
      <extLst>
        <ext xmlns:x15="http://schemas.microsoft.com/office/spreadsheetml/2010/11/main" uri="{B97F6D7D-B522-45F9-BDA1-12C45D357490}">
          <x15:cacheHierarchy aggregatedColumn="1"/>
        </ext>
      </extLst>
    </cacheHierarchy>
    <cacheHierarchy uniqueName="[Measures].[Somme de Annuel 3]" caption="Somme de Annuel 3" measure="1" displayFolder="" measureGroup="Discrétionnaire" count="0" hidden="1">
      <extLst>
        <ext xmlns:x15="http://schemas.microsoft.com/office/spreadsheetml/2010/11/main" uri="{B97F6D7D-B522-45F9-BDA1-12C45D357490}">
          <x15:cacheHierarchy aggregatedColumn="4"/>
        </ext>
      </extLst>
    </cacheHierarchy>
    <cacheHierarchy uniqueName="[Measures].[Somme de Annuel 4]" caption="Somme de Annuel 4" measure="1" displayFolder="" measureGroup="Épargne" count="0" hidden="1">
      <extLst>
        <ext xmlns:x15="http://schemas.microsoft.com/office/spreadsheetml/2010/11/main" uri="{B97F6D7D-B522-45F9-BDA1-12C45D357490}">
          <x15:cacheHierarchy aggregatedColumn="7"/>
        </ext>
      </extLst>
    </cacheHierarchy>
  </cacheHierarchies>
  <kpis count="0"/>
  <dimensions count="5">
    <dimension name="Dépenses" uniqueName="[Dépenses]" caption="Dépenses"/>
    <dimension name="Discrétionnaire" uniqueName="[Discrétionnaire]" caption="Discrétionnaire"/>
    <dimension name="Épargne" uniqueName="[Épargne]" caption="Épargne"/>
    <dimension measure="1" name="Measures" uniqueName="[Measures]" caption="Measures"/>
    <dimension name="Revenu" uniqueName="[Revenu]" caption="Revenu"/>
  </dimensions>
  <measureGroups count="4">
    <measureGroup name="Dépenses" caption="Dépenses"/>
    <measureGroup name="Discrétionnaire" caption="Discrétionnaire"/>
    <measureGroup name="Épargne" caption="Épargne"/>
    <measureGroup name="Revenu" caption="Revenu"/>
  </measureGroups>
  <maps count="4">
    <map measureGroup="0" dimension="0"/>
    <map measureGroup="1" dimension="1"/>
    <map measureGroup="2" dimension="2"/>
    <map measureGroup="3" dimension="4"/>
  </maps>
  <extLst>
    <ext xmlns:x14="http://schemas.microsoft.com/office/spreadsheetml/2009/9/main" uri="{725AE2AE-9491-48be-B2B4-4EB974FC3084}">
      <x14:pivotCacheDefinition pivotCacheId="608898660"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6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677.982580324075" backgroundQuery="1" createdVersion="7" refreshedVersion="7" minRefreshableVersion="3" recordCount="0" supportSubquery="1" supportAdvancedDrill="1" xr:uid="{73526449-CBBF-4B52-BE5D-06B3FB99489F}">
  <cacheSource type="external" connectionId="1">
    <extLst>
      <ext xmlns:x14="http://schemas.microsoft.com/office/spreadsheetml/2009/9/main" uri="{F057638F-6D5F-4e77-A914-E7F072B9BCA8}">
        <x14:sourceConnection name="ThisWorkbookDataModel"/>
      </ext>
    </extLst>
  </cacheSource>
  <cacheFields count="2">
    <cacheField name="[Measures].[Somme de Annuel 3]" caption="Somme de Annuel 3" numFmtId="0" hierarchy="19" level="32767"/>
    <cacheField name="[Discrétionnaire].[Dépenses].[Dépenses]" caption="Dépenses" numFmtId="0" hierarchy="3" level="1">
      <sharedItems count="11">
        <s v="Achats"/>
        <s v="Cadeaux"/>
        <s v="Club/Abonnements"/>
        <s v="Déplacements"/>
        <s v="Divers 1"/>
        <s v="Divers 2"/>
        <s v="Dons"/>
        <s v="Loisirs"/>
        <s v="Rénovations"/>
        <s v="Restauration"/>
        <s v="Soins personnels"/>
      </sharedItems>
    </cacheField>
  </cacheFields>
  <cacheHierarchies count="21">
    <cacheHierarchy uniqueName="[Dépenses].[Dépenses]" caption="Dépenses" attribute="1" defaultMemberUniqueName="[Dépenses].[Dépenses].[All]" allUniqueName="[Dépenses].[Dépenses].[All]" dimensionUniqueName="[Dépenses]" displayFolder="" count="0" memberValueDatatype="130" unbalanced="0"/>
    <cacheHierarchy uniqueName="[Dépenses].[Annuel]" caption="Annuel" attribute="1" defaultMemberUniqueName="[Dépenses].[Annuel].[All]" allUniqueName="[Dépenses].[Annuel].[All]" dimensionUniqueName="[Dépenses]" displayFolder="" count="0" memberValueDatatype="20" unbalanced="0"/>
    <cacheHierarchy uniqueName="[Dépenses].[Mensuel]" caption="Mensuel" attribute="1" defaultMemberUniqueName="[Dépenses].[Mensuel].[All]" allUniqueName="[Dépenses].[Mensuel].[All]" dimensionUniqueName="[Dépenses]" displayFolder="" count="0" memberValueDatatype="5" unbalanced="0"/>
    <cacheHierarchy uniqueName="[Discrétionnaire].[Dépenses]" caption="Dépenses" attribute="1" defaultMemberUniqueName="[Discrétionnaire].[Dépenses].[All]" allUniqueName="[Discrétionnaire].[Dépenses].[All]" dimensionUniqueName="[Discrétionnaire]" displayFolder="" count="2" memberValueDatatype="130" unbalanced="0">
      <fieldsUsage count="2">
        <fieldUsage x="-1"/>
        <fieldUsage x="1"/>
      </fieldsUsage>
    </cacheHierarchy>
    <cacheHierarchy uniqueName="[Discrétionnaire].[Annuel]" caption="Annuel" attribute="1" defaultMemberUniqueName="[Discrétionnaire].[Annuel].[All]" allUniqueName="[Discrétionnaire].[Annuel].[All]" dimensionUniqueName="[Discrétionnaire]" displayFolder="" count="0" memberValueDatatype="20" unbalanced="0"/>
    <cacheHierarchy uniqueName="[Discrétionnaire].[Mensuel]" caption="Mensuel" attribute="1" defaultMemberUniqueName="[Discrétionnaire].[Mensuel].[All]" allUniqueName="[Discrétionnaire].[Mensuel].[All]" dimensionUniqueName="[Discrétionnaire]" displayFolder="" count="0" memberValueDatatype="5" unbalanced="0"/>
    <cacheHierarchy uniqueName="[Épargne].[Épargne]" caption="Épargne" attribute="1" defaultMemberUniqueName="[Épargne].[Épargne].[All]" allUniqueName="[Épargne].[Épargne].[All]" dimensionUniqueName="[Épargne]" displayFolder="" count="0" memberValueDatatype="130" unbalanced="0"/>
    <cacheHierarchy uniqueName="[Épargne].[Annuel]" caption="Annuel" attribute="1" defaultMemberUniqueName="[Épargne].[Annuel].[All]" allUniqueName="[Épargne].[Annuel].[All]" dimensionUniqueName="[Épargne]" displayFolder="" count="0" memberValueDatatype="20" unbalanced="0"/>
    <cacheHierarchy uniqueName="[Épargne].[Mensuel]" caption="Mensuel" attribute="1" defaultMemberUniqueName="[Épargne].[Mensuel].[All]" allUniqueName="[Épargne].[Mensuel].[All]" dimensionUniqueName="[Épargne]" displayFolder="" count="0" memberValueDatatype="5" unbalanced="0"/>
    <cacheHierarchy uniqueName="[Revenu].[Recettes]" caption="Recettes" attribute="1" defaultMemberUniqueName="[Revenu].[Recettes].[All]" allUniqueName="[Revenu].[Recettes].[All]" dimensionUniqueName="[Revenu]" displayFolder="" count="0" memberValueDatatype="130" unbalanced="0"/>
    <cacheHierarchy uniqueName="[Revenu].[Annuel]" caption="Annuel" attribute="1" defaultMemberUniqueName="[Revenu].[Annuel].[All]" allUniqueName="[Revenu].[Annuel].[All]" dimensionUniqueName="[Revenu]" displayFolder="" count="0" memberValueDatatype="20" unbalanced="0"/>
    <cacheHierarchy uniqueName="[Revenu].[Mensuel]" caption="Mensuel" attribute="1" defaultMemberUniqueName="[Revenu].[Mensuel].[All]" allUniqueName="[Revenu].[Mensuel].[All]" dimensionUniqueName="[Revenu]" displayFolder="" count="0" memberValueDatatype="5" unbalanced="0"/>
    <cacheHierarchy uniqueName="[Measures].[__XL_Count Revenu]" caption="__XL_Count Revenu" measure="1" displayFolder="" measureGroup="Revenu" count="0" hidden="1"/>
    <cacheHierarchy uniqueName="[Measures].[__XL_Count Dépenses]" caption="__XL_Count Dépenses" measure="1" displayFolder="" measureGroup="Dépenses" count="0" hidden="1"/>
    <cacheHierarchy uniqueName="[Measures].[__XL_Count Discrétionnaire]" caption="__XL_Count Discrétionnaire" measure="1" displayFolder="" measureGroup="Discrétionnaire" count="0" hidden="1"/>
    <cacheHierarchy uniqueName="[Measures].[__XL_Count Épargne]" caption="__XL_Count Épargne" measure="1" displayFolder="" measureGroup="Épargne" count="0" hidden="1"/>
    <cacheHierarchy uniqueName="[Measures].[__No measures defined]" caption="__No measures defined" measure="1" displayFolder="" count="0" hidden="1"/>
    <cacheHierarchy uniqueName="[Measures].[Somme de Annuel]" caption="Somme de Annuel" measure="1" displayFolder="" measureGroup="Revenu" count="0" hidden="1">
      <extLst>
        <ext xmlns:x15="http://schemas.microsoft.com/office/spreadsheetml/2010/11/main" uri="{B97F6D7D-B522-45F9-BDA1-12C45D357490}">
          <x15:cacheHierarchy aggregatedColumn="10"/>
        </ext>
      </extLst>
    </cacheHierarchy>
    <cacheHierarchy uniqueName="[Measures].[Somme de Annuel 2]" caption="Somme de Annuel 2" measure="1" displayFolder="" measureGroup="Dépenses" count="0" hidden="1">
      <extLst>
        <ext xmlns:x15="http://schemas.microsoft.com/office/spreadsheetml/2010/11/main" uri="{B97F6D7D-B522-45F9-BDA1-12C45D357490}">
          <x15:cacheHierarchy aggregatedColumn="1"/>
        </ext>
      </extLst>
    </cacheHierarchy>
    <cacheHierarchy uniqueName="[Measures].[Somme de Annuel 3]" caption="Somme de Annuel 3" measure="1" displayFolder="" measureGroup="Discrétionnaire" count="0" oneField="1" hidden="1">
      <fieldsUsage count="1">
        <fieldUsage x="0"/>
      </fieldsUsage>
      <extLst>
        <ext xmlns:x15="http://schemas.microsoft.com/office/spreadsheetml/2010/11/main" uri="{B97F6D7D-B522-45F9-BDA1-12C45D357490}">
          <x15:cacheHierarchy aggregatedColumn="4"/>
        </ext>
      </extLst>
    </cacheHierarchy>
    <cacheHierarchy uniqueName="[Measures].[Somme de Annuel 4]" caption="Somme de Annuel 4" measure="1" displayFolder="" measureGroup="Épargne" count="0" hidden="1">
      <extLst>
        <ext xmlns:x15="http://schemas.microsoft.com/office/spreadsheetml/2010/11/main" uri="{B97F6D7D-B522-45F9-BDA1-12C45D357490}">
          <x15:cacheHierarchy aggregatedColumn="7"/>
        </ext>
      </extLst>
    </cacheHierarchy>
  </cacheHierarchies>
  <kpis count="0"/>
  <dimensions count="5">
    <dimension name="Dépenses" uniqueName="[Dépenses]" caption="Dépenses"/>
    <dimension name="Discrétionnaire" uniqueName="[Discrétionnaire]" caption="Discrétionnaire"/>
    <dimension name="Épargne" uniqueName="[Épargne]" caption="Épargne"/>
    <dimension measure="1" name="Measures" uniqueName="[Measures]" caption="Measures"/>
    <dimension name="Revenu" uniqueName="[Revenu]" caption="Revenu"/>
  </dimensions>
  <measureGroups count="4">
    <measureGroup name="Dépenses" caption="Dépenses"/>
    <measureGroup name="Discrétionnaire" caption="Discrétionnaire"/>
    <measureGroup name="Épargne" caption="Épargne"/>
    <measureGroup name="Revenu" caption="Revenu"/>
  </measureGroups>
  <maps count="4">
    <map measureGroup="0" dimension="0"/>
    <map measureGroup="1" dimension="1"/>
    <map measureGroup="2" dimension="2"/>
    <map measureGroup="3" dimension="4"/>
  </maps>
  <extLst>
    <ext xmlns:x14="http://schemas.microsoft.com/office/spreadsheetml/2009/9/main" uri="{725AE2AE-9491-48be-B2B4-4EB974FC3084}">
      <x14:pivotCacheDefinition pivotCacheId="1649205502"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7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677.982581018521" backgroundQuery="1" createdVersion="7" refreshedVersion="7" minRefreshableVersion="3" recordCount="0" supportSubquery="1" supportAdvancedDrill="1" xr:uid="{C23CE354-0CE3-4543-8185-B034D82596E5}">
  <cacheSource type="external" connectionId="1">
    <extLst>
      <ext xmlns:x14="http://schemas.microsoft.com/office/spreadsheetml/2009/9/main" uri="{F057638F-6D5F-4e77-A914-E7F072B9BCA8}">
        <x14:sourceConnection name="ThisWorkbookDataModel"/>
      </ext>
    </extLst>
  </cacheSource>
  <cacheFields count="2">
    <cacheField name="[Épargne].[Épargne].[Épargne]" caption="Épargne" numFmtId="0" hierarchy="6" level="1">
      <sharedItems count="5">
        <s v="Divers 1"/>
        <s v="Divers 2"/>
        <s v="Épargne retraite"/>
        <s v="Épargne/placement"/>
        <s v="Réserves de trésorerie"/>
      </sharedItems>
    </cacheField>
    <cacheField name="[Measures].[Somme de Annuel 4]" caption="Somme de Annuel 4" numFmtId="0" hierarchy="20" level="32767"/>
  </cacheFields>
  <cacheHierarchies count="21">
    <cacheHierarchy uniqueName="[Dépenses].[Dépenses]" caption="Dépenses" attribute="1" defaultMemberUniqueName="[Dépenses].[Dépenses].[All]" allUniqueName="[Dépenses].[Dépenses].[All]" dimensionUniqueName="[Dépenses]" displayFolder="" count="0" memberValueDatatype="130" unbalanced="0"/>
    <cacheHierarchy uniqueName="[Dépenses].[Annuel]" caption="Annuel" attribute="1" defaultMemberUniqueName="[Dépenses].[Annuel].[All]" allUniqueName="[Dépenses].[Annuel].[All]" dimensionUniqueName="[Dépenses]" displayFolder="" count="0" memberValueDatatype="20" unbalanced="0"/>
    <cacheHierarchy uniqueName="[Dépenses].[Mensuel]" caption="Mensuel" attribute="1" defaultMemberUniqueName="[Dépenses].[Mensuel].[All]" allUniqueName="[Dépenses].[Mensuel].[All]" dimensionUniqueName="[Dépenses]" displayFolder="" count="0" memberValueDatatype="5" unbalanced="0"/>
    <cacheHierarchy uniqueName="[Discrétionnaire].[Dépenses]" caption="Dépenses" attribute="1" defaultMemberUniqueName="[Discrétionnaire].[Dépenses].[All]" allUniqueName="[Discrétionnaire].[Dépenses].[All]" dimensionUniqueName="[Discrétionnaire]" displayFolder="" count="0" memberValueDatatype="130" unbalanced="0"/>
    <cacheHierarchy uniqueName="[Discrétionnaire].[Annuel]" caption="Annuel" attribute="1" defaultMemberUniqueName="[Discrétionnaire].[Annuel].[All]" allUniqueName="[Discrétionnaire].[Annuel].[All]" dimensionUniqueName="[Discrétionnaire]" displayFolder="" count="0" memberValueDatatype="20" unbalanced="0"/>
    <cacheHierarchy uniqueName="[Discrétionnaire].[Mensuel]" caption="Mensuel" attribute="1" defaultMemberUniqueName="[Discrétionnaire].[Mensuel].[All]" allUniqueName="[Discrétionnaire].[Mensuel].[All]" dimensionUniqueName="[Discrétionnaire]" displayFolder="" count="0" memberValueDatatype="5" unbalanced="0"/>
    <cacheHierarchy uniqueName="[Épargne].[Épargne]" caption="Épargne" attribute="1" defaultMemberUniqueName="[Épargne].[Épargne].[All]" allUniqueName="[Épargne].[Épargne].[All]" dimensionUniqueName="[Épargne]" displayFolder="" count="2" memberValueDatatype="130" unbalanced="0">
      <fieldsUsage count="2">
        <fieldUsage x="-1"/>
        <fieldUsage x="0"/>
      </fieldsUsage>
    </cacheHierarchy>
    <cacheHierarchy uniqueName="[Épargne].[Annuel]" caption="Annuel" attribute="1" defaultMemberUniqueName="[Épargne].[Annuel].[All]" allUniqueName="[Épargne].[Annuel].[All]" dimensionUniqueName="[Épargne]" displayFolder="" count="0" memberValueDatatype="20" unbalanced="0"/>
    <cacheHierarchy uniqueName="[Épargne].[Mensuel]" caption="Mensuel" attribute="1" defaultMemberUniqueName="[Épargne].[Mensuel].[All]" allUniqueName="[Épargne].[Mensuel].[All]" dimensionUniqueName="[Épargne]" displayFolder="" count="0" memberValueDatatype="5" unbalanced="0"/>
    <cacheHierarchy uniqueName="[Revenu].[Recettes]" caption="Recettes" attribute="1" defaultMemberUniqueName="[Revenu].[Recettes].[All]" allUniqueName="[Revenu].[Recettes].[All]" dimensionUniqueName="[Revenu]" displayFolder="" count="0" memberValueDatatype="130" unbalanced="0"/>
    <cacheHierarchy uniqueName="[Revenu].[Annuel]" caption="Annuel" attribute="1" defaultMemberUniqueName="[Revenu].[Annuel].[All]" allUniqueName="[Revenu].[Annuel].[All]" dimensionUniqueName="[Revenu]" displayFolder="" count="0" memberValueDatatype="20" unbalanced="0"/>
    <cacheHierarchy uniqueName="[Revenu].[Mensuel]" caption="Mensuel" attribute="1" defaultMemberUniqueName="[Revenu].[Mensuel].[All]" allUniqueName="[Revenu].[Mensuel].[All]" dimensionUniqueName="[Revenu]" displayFolder="" count="0" memberValueDatatype="5" unbalanced="0"/>
    <cacheHierarchy uniqueName="[Measures].[__XL_Count Revenu]" caption="__XL_Count Revenu" measure="1" displayFolder="" measureGroup="Revenu" count="0" hidden="1"/>
    <cacheHierarchy uniqueName="[Measures].[__XL_Count Dépenses]" caption="__XL_Count Dépenses" measure="1" displayFolder="" measureGroup="Dépenses" count="0" hidden="1"/>
    <cacheHierarchy uniqueName="[Measures].[__XL_Count Discrétionnaire]" caption="__XL_Count Discrétionnaire" measure="1" displayFolder="" measureGroup="Discrétionnaire" count="0" hidden="1"/>
    <cacheHierarchy uniqueName="[Measures].[__XL_Count Épargne]" caption="__XL_Count Épargne" measure="1" displayFolder="" measureGroup="Épargne" count="0" hidden="1"/>
    <cacheHierarchy uniqueName="[Measures].[__No measures defined]" caption="__No measures defined" measure="1" displayFolder="" count="0" hidden="1"/>
    <cacheHierarchy uniqueName="[Measures].[Somme de Annuel]" caption="Somme de Annuel" measure="1" displayFolder="" measureGroup="Revenu" count="0" hidden="1">
      <extLst>
        <ext xmlns:x15="http://schemas.microsoft.com/office/spreadsheetml/2010/11/main" uri="{B97F6D7D-B522-45F9-BDA1-12C45D357490}">
          <x15:cacheHierarchy aggregatedColumn="10"/>
        </ext>
      </extLst>
    </cacheHierarchy>
    <cacheHierarchy uniqueName="[Measures].[Somme de Annuel 2]" caption="Somme de Annuel 2" measure="1" displayFolder="" measureGroup="Dépenses" count="0" hidden="1">
      <extLst>
        <ext xmlns:x15="http://schemas.microsoft.com/office/spreadsheetml/2010/11/main" uri="{B97F6D7D-B522-45F9-BDA1-12C45D357490}">
          <x15:cacheHierarchy aggregatedColumn="1"/>
        </ext>
      </extLst>
    </cacheHierarchy>
    <cacheHierarchy uniqueName="[Measures].[Somme de Annuel 3]" caption="Somme de Annuel 3" measure="1" displayFolder="" measureGroup="Discrétionnaire" count="0" hidden="1">
      <extLst>
        <ext xmlns:x15="http://schemas.microsoft.com/office/spreadsheetml/2010/11/main" uri="{B97F6D7D-B522-45F9-BDA1-12C45D357490}">
          <x15:cacheHierarchy aggregatedColumn="4"/>
        </ext>
      </extLst>
    </cacheHierarchy>
    <cacheHierarchy uniqueName="[Measures].[Somme de Annuel 4]" caption="Somme de Annuel 4" measure="1" displayFolder="" measureGroup="Épargne" count="0" oneField="1" hidden="1">
      <fieldsUsage count="1">
        <fieldUsage x="1"/>
      </fieldsUsage>
      <extLst>
        <ext xmlns:x15="http://schemas.microsoft.com/office/spreadsheetml/2010/11/main" uri="{B97F6D7D-B522-45F9-BDA1-12C45D357490}">
          <x15:cacheHierarchy aggregatedColumn="7"/>
        </ext>
      </extLst>
    </cacheHierarchy>
  </cacheHierarchies>
  <kpis count="0"/>
  <dimensions count="5">
    <dimension name="Dépenses" uniqueName="[Dépenses]" caption="Dépenses"/>
    <dimension name="Discrétionnaire" uniqueName="[Discrétionnaire]" caption="Discrétionnaire"/>
    <dimension name="Épargne" uniqueName="[Épargne]" caption="Épargne"/>
    <dimension measure="1" name="Measures" uniqueName="[Measures]" caption="Measures"/>
    <dimension name="Revenu" uniqueName="[Revenu]" caption="Revenu"/>
  </dimensions>
  <measureGroups count="4">
    <measureGroup name="Dépenses" caption="Dépenses"/>
    <measureGroup name="Discrétionnaire" caption="Discrétionnaire"/>
    <measureGroup name="Épargne" caption="Épargne"/>
    <measureGroup name="Revenu" caption="Revenu"/>
  </measureGroups>
  <maps count="4">
    <map measureGroup="0" dimension="0"/>
    <map measureGroup="1" dimension="1"/>
    <map measureGroup="2" dimension="2"/>
    <map measureGroup="3" dimension="4"/>
  </maps>
  <extLst>
    <ext xmlns:x14="http://schemas.microsoft.com/office/spreadsheetml/2009/9/main" uri="{725AE2AE-9491-48be-B2B4-4EB974FC3084}">
      <x14:pivotCacheDefinition pivotCacheId="1996066739"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8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677.98258171296" backgroundQuery="1" createdVersion="7" refreshedVersion="7" minRefreshableVersion="3" recordCount="0" supportSubquery="1" supportAdvancedDrill="1" xr:uid="{B3DCB870-4AEB-4CCB-842B-6D060F737566}">
  <cacheSource type="external" connectionId="1">
    <extLst>
      <ext xmlns:x14="http://schemas.microsoft.com/office/spreadsheetml/2009/9/main" uri="{F057638F-6D5F-4e77-A914-E7F072B9BCA8}">
        <x14:sourceConnection name="ThisWorkbookDataModel"/>
      </ext>
    </extLst>
  </cacheSource>
  <cacheFields count="2">
    <cacheField name="[Revenu].[Recettes].[Recettes]" caption="Recettes" numFmtId="0" hierarchy="9" level="1">
      <sharedItems count="6">
        <s v="Commissions/Primes"/>
        <s v="Divers 1"/>
        <s v="Divers 2"/>
        <s v="Divers 3"/>
        <s v="Divers 4"/>
        <s v="Salaire"/>
      </sharedItems>
    </cacheField>
    <cacheField name="[Measures].[Somme de Annuel]" caption="Somme de Annuel" numFmtId="0" hierarchy="17" level="32767"/>
  </cacheFields>
  <cacheHierarchies count="21">
    <cacheHierarchy uniqueName="[Dépenses].[Dépenses]" caption="Dépenses" attribute="1" defaultMemberUniqueName="[Dépenses].[Dépenses].[All]" allUniqueName="[Dépenses].[Dépenses].[All]" dimensionUniqueName="[Dépenses]" displayFolder="" count="0" memberValueDatatype="130" unbalanced="0"/>
    <cacheHierarchy uniqueName="[Dépenses].[Annuel]" caption="Annuel" attribute="1" defaultMemberUniqueName="[Dépenses].[Annuel].[All]" allUniqueName="[Dépenses].[Annuel].[All]" dimensionUniqueName="[Dépenses]" displayFolder="" count="0" memberValueDatatype="20" unbalanced="0"/>
    <cacheHierarchy uniqueName="[Dépenses].[Mensuel]" caption="Mensuel" attribute="1" defaultMemberUniqueName="[Dépenses].[Mensuel].[All]" allUniqueName="[Dépenses].[Mensuel].[All]" dimensionUniqueName="[Dépenses]" displayFolder="" count="0" memberValueDatatype="5" unbalanced="0"/>
    <cacheHierarchy uniqueName="[Discrétionnaire].[Dépenses]" caption="Dépenses" attribute="1" defaultMemberUniqueName="[Discrétionnaire].[Dépenses].[All]" allUniqueName="[Discrétionnaire].[Dépenses].[All]" dimensionUniqueName="[Discrétionnaire]" displayFolder="" count="0" memberValueDatatype="130" unbalanced="0"/>
    <cacheHierarchy uniqueName="[Discrétionnaire].[Annuel]" caption="Annuel" attribute="1" defaultMemberUniqueName="[Discrétionnaire].[Annuel].[All]" allUniqueName="[Discrétionnaire].[Annuel].[All]" dimensionUniqueName="[Discrétionnaire]" displayFolder="" count="0" memberValueDatatype="20" unbalanced="0"/>
    <cacheHierarchy uniqueName="[Discrétionnaire].[Mensuel]" caption="Mensuel" attribute="1" defaultMemberUniqueName="[Discrétionnaire].[Mensuel].[All]" allUniqueName="[Discrétionnaire].[Mensuel].[All]" dimensionUniqueName="[Discrétionnaire]" displayFolder="" count="0" memberValueDatatype="5" unbalanced="0"/>
    <cacheHierarchy uniqueName="[Épargne].[Épargne]" caption="Épargne" attribute="1" defaultMemberUniqueName="[Épargne].[Épargne].[All]" allUniqueName="[Épargne].[Épargne].[All]" dimensionUniqueName="[Épargne]" displayFolder="" count="0" memberValueDatatype="130" unbalanced="0"/>
    <cacheHierarchy uniqueName="[Épargne].[Annuel]" caption="Annuel" attribute="1" defaultMemberUniqueName="[Épargne].[Annuel].[All]" allUniqueName="[Épargne].[Annuel].[All]" dimensionUniqueName="[Épargne]" displayFolder="" count="0" memberValueDatatype="20" unbalanced="0"/>
    <cacheHierarchy uniqueName="[Épargne].[Mensuel]" caption="Mensuel" attribute="1" defaultMemberUniqueName="[Épargne].[Mensuel].[All]" allUniqueName="[Épargne].[Mensuel].[All]" dimensionUniqueName="[Épargne]" displayFolder="" count="0" memberValueDatatype="5" unbalanced="0"/>
    <cacheHierarchy uniqueName="[Revenu].[Recettes]" caption="Recettes" attribute="1" defaultMemberUniqueName="[Revenu].[Recettes].[All]" allUniqueName="[Revenu].[Recettes].[All]" dimensionUniqueName="[Revenu]" displayFolder="" count="2" memberValueDatatype="130" unbalanced="0">
      <fieldsUsage count="2">
        <fieldUsage x="-1"/>
        <fieldUsage x="0"/>
      </fieldsUsage>
    </cacheHierarchy>
    <cacheHierarchy uniqueName="[Revenu].[Annuel]" caption="Annuel" attribute="1" defaultMemberUniqueName="[Revenu].[Annuel].[All]" allUniqueName="[Revenu].[Annuel].[All]" dimensionUniqueName="[Revenu]" displayFolder="" count="0" memberValueDatatype="20" unbalanced="0"/>
    <cacheHierarchy uniqueName="[Revenu].[Mensuel]" caption="Mensuel" attribute="1" defaultMemberUniqueName="[Revenu].[Mensuel].[All]" allUniqueName="[Revenu].[Mensuel].[All]" dimensionUniqueName="[Revenu]" displayFolder="" count="0" memberValueDatatype="5" unbalanced="0"/>
    <cacheHierarchy uniqueName="[Measures].[__XL_Count Revenu]" caption="__XL_Count Revenu" measure="1" displayFolder="" measureGroup="Revenu" count="0" hidden="1"/>
    <cacheHierarchy uniqueName="[Measures].[__XL_Count Dépenses]" caption="__XL_Count Dépenses" measure="1" displayFolder="" measureGroup="Dépenses" count="0" hidden="1"/>
    <cacheHierarchy uniqueName="[Measures].[__XL_Count Discrétionnaire]" caption="__XL_Count Discrétionnaire" measure="1" displayFolder="" measureGroup="Discrétionnaire" count="0" hidden="1"/>
    <cacheHierarchy uniqueName="[Measures].[__XL_Count Épargne]" caption="__XL_Count Épargne" measure="1" displayFolder="" measureGroup="Épargne" count="0" hidden="1"/>
    <cacheHierarchy uniqueName="[Measures].[__No measures defined]" caption="__No measures defined" measure="1" displayFolder="" count="0" hidden="1"/>
    <cacheHierarchy uniqueName="[Measures].[Somme de Annuel]" caption="Somme de Annuel" measure="1" displayFolder="" measureGroup="Revenu" count="0" oneField="1" hidden="1">
      <fieldsUsage count="1">
        <fieldUsage x="1"/>
      </fieldsUsage>
      <extLst>
        <ext xmlns:x15="http://schemas.microsoft.com/office/spreadsheetml/2010/11/main" uri="{B97F6D7D-B522-45F9-BDA1-12C45D357490}">
          <x15:cacheHierarchy aggregatedColumn="10"/>
        </ext>
      </extLst>
    </cacheHierarchy>
    <cacheHierarchy uniqueName="[Measures].[Somme de Annuel 2]" caption="Somme de Annuel 2" measure="1" displayFolder="" measureGroup="Dépenses" count="0" hidden="1">
      <extLst>
        <ext xmlns:x15="http://schemas.microsoft.com/office/spreadsheetml/2010/11/main" uri="{B97F6D7D-B522-45F9-BDA1-12C45D357490}">
          <x15:cacheHierarchy aggregatedColumn="1"/>
        </ext>
      </extLst>
    </cacheHierarchy>
    <cacheHierarchy uniqueName="[Measures].[Somme de Annuel 3]" caption="Somme de Annuel 3" measure="1" displayFolder="" measureGroup="Discrétionnaire" count="0" hidden="1">
      <extLst>
        <ext xmlns:x15="http://schemas.microsoft.com/office/spreadsheetml/2010/11/main" uri="{B97F6D7D-B522-45F9-BDA1-12C45D357490}">
          <x15:cacheHierarchy aggregatedColumn="4"/>
        </ext>
      </extLst>
    </cacheHierarchy>
    <cacheHierarchy uniqueName="[Measures].[Somme de Annuel 4]" caption="Somme de Annuel 4" measure="1" displayFolder="" measureGroup="Épargne" count="0" hidden="1">
      <extLst>
        <ext xmlns:x15="http://schemas.microsoft.com/office/spreadsheetml/2010/11/main" uri="{B97F6D7D-B522-45F9-BDA1-12C45D357490}">
          <x15:cacheHierarchy aggregatedColumn="7"/>
        </ext>
      </extLst>
    </cacheHierarchy>
  </cacheHierarchies>
  <kpis count="0"/>
  <dimensions count="5">
    <dimension name="Dépenses" uniqueName="[Dépenses]" caption="Dépenses"/>
    <dimension name="Discrétionnaire" uniqueName="[Discrétionnaire]" caption="Discrétionnaire"/>
    <dimension name="Épargne" uniqueName="[Épargne]" caption="Épargne"/>
    <dimension measure="1" name="Measures" uniqueName="[Measures]" caption="Measures"/>
    <dimension name="Revenu" uniqueName="[Revenu]" caption="Revenu"/>
  </dimensions>
  <measureGroups count="4">
    <measureGroup name="Dépenses" caption="Dépenses"/>
    <measureGroup name="Discrétionnaire" caption="Discrétionnaire"/>
    <measureGroup name="Épargne" caption="Épargne"/>
    <measureGroup name="Revenu" caption="Revenu"/>
  </measureGroups>
  <maps count="4">
    <map measureGroup="0" dimension="0"/>
    <map measureGroup="1" dimension="1"/>
    <map measureGroup="2" dimension="2"/>
    <map measureGroup="3" dimension="4"/>
  </maps>
  <extLst>
    <ext xmlns:x14="http://schemas.microsoft.com/office/spreadsheetml/2009/9/main" uri="{725AE2AE-9491-48be-B2B4-4EB974FC3084}">
      <x14:pivotCacheDefinition pivotCacheId="204105251"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n v="5000"/>
    <n v="416.66666666666669"/>
  </r>
  <r>
    <x v="1"/>
    <n v="12000"/>
    <n v="1000"/>
  </r>
  <r>
    <x v="2"/>
    <n v="6000"/>
    <n v="500"/>
  </r>
  <r>
    <x v="3"/>
    <n v="0"/>
    <n v="0"/>
  </r>
  <r>
    <x v="4"/>
    <n v="0"/>
    <n v="0"/>
  </r>
</pivotCacheRecords>
</file>

<file path=xl/pivotCache/pivotCacheRecords2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x v="0"/>
    <n v="1200"/>
    <n v="100"/>
  </r>
  <r>
    <x v="1"/>
    <n v="600"/>
    <n v="50"/>
  </r>
  <r>
    <x v="2"/>
    <n v="2250"/>
    <n v="187.5"/>
  </r>
  <r>
    <x v="3"/>
    <n v="1200"/>
    <n v="100"/>
  </r>
  <r>
    <x v="4"/>
    <n v="300"/>
    <n v="25"/>
  </r>
  <r>
    <x v="5"/>
    <n v="2000"/>
    <n v="166.66666666666666"/>
  </r>
  <r>
    <x v="6"/>
    <n v="600"/>
    <n v="50"/>
  </r>
  <r>
    <x v="7"/>
    <n v="300"/>
    <n v="25"/>
  </r>
  <r>
    <x v="8"/>
    <n v="4800"/>
    <n v="400"/>
  </r>
  <r>
    <x v="9"/>
    <n v="0"/>
    <n v="0"/>
  </r>
  <r>
    <x v="10"/>
    <n v="0"/>
    <n v="0"/>
  </r>
</pivotCacheRecords>
</file>

<file path=xl/pivotCache/pivotCacheRecords3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x v="0"/>
    <n v="12500"/>
    <n v="1041.6666666666667"/>
  </r>
  <r>
    <x v="1"/>
    <n v="2500"/>
    <n v="208.33333333333334"/>
  </r>
  <r>
    <x v="2"/>
    <n v="200"/>
    <n v="16.666666666666668"/>
  </r>
  <r>
    <x v="3"/>
    <n v="4000"/>
    <n v="333.33333333333331"/>
  </r>
  <r>
    <x v="4"/>
    <n v="15000"/>
    <n v="1250"/>
  </r>
  <r>
    <x v="5"/>
    <n v="250"/>
    <n v="20.833333333333332"/>
  </r>
  <r>
    <x v="6"/>
    <n v="1200"/>
    <n v="100"/>
  </r>
  <r>
    <x v="7"/>
    <n v="600"/>
    <n v="50"/>
  </r>
  <r>
    <x v="8"/>
    <n v="600"/>
    <n v="50"/>
  </r>
  <r>
    <x v="9"/>
    <n v="150"/>
    <n v="12.5"/>
  </r>
  <r>
    <x v="10"/>
    <n v="600"/>
    <n v="50"/>
  </r>
  <r>
    <x v="11"/>
    <n v="600"/>
    <n v="50"/>
  </r>
  <r>
    <x v="12"/>
    <n v="1500"/>
    <n v="125"/>
  </r>
  <r>
    <x v="13"/>
    <n v="5000"/>
    <n v="416.66666666666669"/>
  </r>
  <r>
    <x v="14"/>
    <n v="1200"/>
    <n v="100"/>
  </r>
  <r>
    <x v="15"/>
    <n v="600"/>
    <n v="50"/>
  </r>
  <r>
    <x v="16"/>
    <n v="0"/>
    <n v="0"/>
  </r>
  <r>
    <x v="17"/>
    <n v="0"/>
    <n v="0"/>
  </r>
</pivotCacheRecords>
</file>

<file path=xl/pivotCache/pivotCacheRecords4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n v="90000"/>
    <n v="7500"/>
  </r>
  <r>
    <x v="1"/>
    <n v="5000"/>
    <n v="416.66666666666669"/>
  </r>
  <r>
    <x v="2"/>
    <n v="30000"/>
    <n v="2500"/>
  </r>
  <r>
    <x v="3"/>
    <n v="0"/>
    <n v="0"/>
  </r>
  <r>
    <x v="4"/>
    <n v="0"/>
    <n v="0"/>
  </r>
  <r>
    <x v="5"/>
    <n v="0"/>
    <n v="0"/>
  </r>
</pivotCacheRecords>
</file>

<file path=xl/pivotTables/_rels/pivotTable12.xml.rels>&#65279;<?xml version="1.0" encoding="utf-8"?><Relationships xmlns="http://schemas.openxmlformats.org/package/2006/relationships"><Relationship Type="http://schemas.openxmlformats.org/officeDocument/2006/relationships/pivotCacheDefinition" Target="/xl/pivotCache/pivotCacheDefinition74.xml" Id="rId1" /></Relationships>
</file>

<file path=xl/pivotTables/_rels/pivotTable2.xml.rels>&#65279;<?xml version="1.0" encoding="utf-8"?><Relationships xmlns="http://schemas.openxmlformats.org/package/2006/relationships"><Relationship Type="http://schemas.openxmlformats.org/officeDocument/2006/relationships/pivotCacheDefinition" Target="/xl/pivotCache/pivotCacheDefinition62.xml" Id="rId1" /></Relationships>
</file>

<file path=xl/pivotTables/_rels/pivotTable34.xml.rels>&#65279;<?xml version="1.0" encoding="utf-8"?><Relationships xmlns="http://schemas.openxmlformats.org/package/2006/relationships"><Relationship Type="http://schemas.openxmlformats.org/officeDocument/2006/relationships/pivotCacheDefinition" Target="/xl/pivotCache/pivotCacheDefinition51.xml" Id="rId1" /></Relationships>
</file>

<file path=xl/pivotTables/_rels/pivotTable43.xml.rels>&#65279;<?xml version="1.0" encoding="utf-8"?><Relationships xmlns="http://schemas.openxmlformats.org/package/2006/relationships"><Relationship Type="http://schemas.openxmlformats.org/officeDocument/2006/relationships/pivotCacheDefinition" Target="/xl/pivotCache/pivotCacheDefinition85.xml" Id="rId1" /></Relationships>
</file>

<file path=xl/pivotTables/_rels/pivotTable57.xml.rels>&#65279;<?xml version="1.0" encoding="utf-8"?><Relationships xmlns="http://schemas.openxmlformats.org/package/2006/relationships"><Relationship Type="http://schemas.openxmlformats.org/officeDocument/2006/relationships/pivotCacheDefinition" Target="/xl/pivotCache/pivotCacheDefinition43.xml" Id="rId1" /></Relationships>
</file>

<file path=xl/pivotTables/_rels/pivotTable66.xml.rels>&#65279;<?xml version="1.0" encoding="utf-8"?><Relationships xmlns="http://schemas.openxmlformats.org/package/2006/relationships"><Relationship Type="http://schemas.openxmlformats.org/officeDocument/2006/relationships/pivotCacheDefinition" Target="/xl/pivotCache/pivotCacheDefinition18.xml" Id="rId1" /></Relationships>
</file>

<file path=xl/pivotTables/_rels/pivotTable75.xml.rels>&#65279;<?xml version="1.0" encoding="utf-8"?><Relationships xmlns="http://schemas.openxmlformats.org/package/2006/relationships"><Relationship Type="http://schemas.openxmlformats.org/officeDocument/2006/relationships/pivotCacheDefinition" Target="/xl/pivotCache/pivotCacheDefinition27.xml" Id="rId1" /></Relationships>
</file>

<file path=xl/pivotTables/_rels/pivotTable88.xml.rels>&#65279;<?xml version="1.0" encoding="utf-8"?><Relationships xmlns="http://schemas.openxmlformats.org/package/2006/relationships"><Relationship Type="http://schemas.openxmlformats.org/officeDocument/2006/relationships/pivotCacheDefinition" Target="/xl/pivotCache/pivotCacheDefinition36.xml" Id="rId1" /></Relationships>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177A9FDA-48A7-45AA-9D1F-8044F2E12C91}" name="PivotChartTable4" cacheId="40"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chartFormat="1">
  <location ref="A1:B1" firstHeaderRow="1" firstDataRow="1" firstDataCol="1"/>
  <pivotFields count="2">
    <pivotField axis="axisRow" allDrilled="1" subtotalTop="0" showAll="0" sortType="ascending" dataSourceSort="1" defaultSubtotal="0" defaultAttributeDrillState="1">
      <items count="5">
        <item x="0"/>
        <item x="1"/>
        <item x="2"/>
        <item x="3"/>
        <item x="4"/>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0"/>
  </rowFields>
  <dataFields count="1">
    <dataField name="Somme de Annuel" fld="1" baseField="0" baseItem="3"/>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rowHierarchiesUsage count="1">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ffice_63710409_TF03107654_Win32.xltx!Épargne">
        <x15:activeTabTopLevelEntity name="[Épargn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7DFD702-9FCF-43D8-BF58-AFBFC10F520D}" name="PivotChartTable3" cacheId="37"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chartFormat="1">
  <location ref="A1:B1" firstHeaderRow="1" firstDataRow="1" firstDataCol="1"/>
  <pivotFields count="2">
    <pivotField dataField="1" subtotalTop="0" showAll="0" defaultSubtotal="0"/>
    <pivotField axis="axisRow" allDrilled="1" subtotalTop="0" showAll="0" sortType="ascending" dataSourceSort="1" defaultSubtotal="0" defaultAttributeDrillState="1">
      <items count="11">
        <item x="0"/>
        <item x="1"/>
        <item x="2"/>
        <item x="3"/>
        <item x="4"/>
        <item x="5"/>
        <item x="6"/>
        <item x="7"/>
        <item x="8"/>
        <item x="9"/>
        <item x="10"/>
      </items>
      <autoSortScope>
        <pivotArea dataOnly="0" outline="0" fieldPosition="0">
          <references count="1">
            <reference field="4294967294" count="1" selected="0">
              <x v="0"/>
            </reference>
          </references>
        </pivotArea>
      </autoSortScope>
    </pivotField>
  </pivotFields>
  <rowFields count="1">
    <field x="1"/>
  </rowFields>
  <dataFields count="1">
    <dataField name="Somme de Annuel" fld="0" baseField="1" baseItem="4"/>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ffice_63710409_TF03107654_Win32.xltx!Discrétionnaire">
        <x15:activeTabTopLevelEntity name="[Discrétionnair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BB0F5C9B-80C2-4309-AFFD-9AC899D0E67D}" name="PivotChartTable1" cacheId="34"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chartFormat="1">
  <location ref="A1:B1" firstHeaderRow="1" firstDataRow="1" firstDataCol="1"/>
  <pivotFields count="2">
    <pivotField axis="axisRow" allDrilled="1" subtotalTop="0" showAll="0" sortType="ascending" dataSourceSort="1" defaultSubtotal="0" defaultAttributeDrillState="1">
      <items count="18">
        <item x="0"/>
        <item x="1"/>
        <item x="2"/>
        <item x="3"/>
        <item x="4"/>
        <item x="5"/>
        <item x="6"/>
        <item x="7"/>
        <item x="8"/>
        <item x="9"/>
        <item x="10"/>
        <item x="11"/>
        <item x="12"/>
        <item x="13"/>
        <item x="14"/>
        <item x="15"/>
        <item x="16"/>
        <item x="17"/>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0"/>
  </rowFields>
  <dataFields count="1">
    <dataField name="Somme de Annuel" fld="1" baseField="0" baseItem="4"/>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ffice_63710409_TF03107654_Win32.xltx!Dépenses">
        <x15:activeTabTopLevelEntity name="[Dépense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F7E8F10C-C7E1-4444-B6B7-EDC43A39B28E}" name="PivotChartTable2" cacheId="43"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chartFormat="1">
  <location ref="A1:B1" firstHeaderRow="1" firstDataRow="1" firstDataCol="1"/>
  <pivotFields count="2">
    <pivotField axis="axisRow" allDrilled="1" subtotalTop="0" showAll="0" sortType="ascending" dataSourceSort="1" defaultSubtotal="0" defaultAttributeDrillState="1">
      <items count="6">
        <item x="0"/>
        <item x="1"/>
        <item x="2"/>
        <item x="3"/>
        <item x="4"/>
        <item x="5"/>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0"/>
  </rowFields>
  <dataFields count="1">
    <dataField name="Somme de Annuel" fld="1" baseField="0" baseItem="4"/>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rowHierarchiesUsage count="1">
    <rowHierarchyUsage hierarchyUsage="9"/>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ffice_63710409_TF03107654_Win32.xltx!Revenu">
        <x15:activeTabTopLevelEntity name="[Revenu]"/>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FFD79D72-3DF7-4B40-9B0D-B3CA84C61E3D}" name="PVT_Revenu" cacheId="3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R10:S17" firstHeaderRow="1" firstDataRow="1" firstDataCol="1"/>
  <pivotFields count="3">
    <pivotField axis="axisRow" showAll="0" sortType="ascending">
      <items count="7">
        <item x="1"/>
        <item x="2"/>
        <item x="3"/>
        <item x="4"/>
        <item x="5"/>
        <item x="0"/>
        <item t="default"/>
      </items>
      <autoSortScope>
        <pivotArea dataOnly="0" outline="0" fieldPosition="0">
          <references count="1">
            <reference field="4294967294" count="1" selected="0">
              <x v="0"/>
            </reference>
          </references>
        </pivotArea>
      </autoSortScope>
    </pivotField>
    <pivotField dataField="1" numFmtId="164" showAll="0"/>
    <pivotField numFmtId="164" showAll="0"/>
  </pivotFields>
  <rowFields count="1">
    <field x="0"/>
  </rowFields>
  <rowItems count="7">
    <i>
      <x v="2"/>
    </i>
    <i>
      <x v="3"/>
    </i>
    <i>
      <x v="4"/>
    </i>
    <i>
      <x/>
    </i>
    <i>
      <x v="1"/>
    </i>
    <i>
      <x v="5"/>
    </i>
    <i t="grand">
      <x/>
    </i>
  </rowItems>
  <colItems count="1">
    <i/>
  </colItems>
  <dataFields count="1">
    <dataField name="Revenu annuel" fld="1" baseField="0" baseItem="0" numFmtId="171"/>
  </dataField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67B4E27B-CD73-406E-87BC-98A512A3AF8B}" name="PVT_Épargne" cacheId="2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A10:AB16" firstHeaderRow="1" firstDataRow="1" firstDataCol="1"/>
  <pivotFields count="3">
    <pivotField axis="axisRow" showAll="0" sortType="ascending">
      <items count="6">
        <item x="3"/>
        <item x="4"/>
        <item x="1"/>
        <item x="2"/>
        <item x="0"/>
        <item t="default"/>
      </items>
      <autoSortScope>
        <pivotArea dataOnly="0" outline="0" fieldPosition="0">
          <references count="1">
            <reference field="4294967294" count="1" selected="0">
              <x v="0"/>
            </reference>
          </references>
        </pivotArea>
      </autoSortScope>
    </pivotField>
    <pivotField dataField="1" numFmtId="164" showAll="0"/>
    <pivotField numFmtId="164" showAll="0"/>
  </pivotFields>
  <rowFields count="1">
    <field x="0"/>
  </rowFields>
  <rowItems count="6">
    <i>
      <x v="1"/>
    </i>
    <i>
      <x/>
    </i>
    <i>
      <x v="4"/>
    </i>
    <i>
      <x v="3"/>
    </i>
    <i>
      <x v="2"/>
    </i>
    <i t="grand">
      <x/>
    </i>
  </rowItems>
  <colItems count="1">
    <i/>
  </colItems>
  <dataFields count="1">
    <dataField name="Sum of Annuel  " fld="1" baseField="0" baseItem="0" numFmtId="171"/>
  </dataField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54E2AC7A-5DB2-4D19-B391-C789467540DE}" name="PVT_Dépenses2" cacheId="25"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X10:Y22" firstHeaderRow="1" firstDataRow="1" firstDataCol="1"/>
  <pivotFields count="3">
    <pivotField axis="axisRow" showAll="0" sortType="ascending">
      <items count="12">
        <item x="5"/>
        <item x="1"/>
        <item x="7"/>
        <item x="2"/>
        <item x="9"/>
        <item x="10"/>
        <item x="6"/>
        <item x="3"/>
        <item x="8"/>
        <item x="0"/>
        <item x="4"/>
        <item t="default"/>
      </items>
      <autoSortScope>
        <pivotArea dataOnly="0" outline="0" fieldPosition="0">
          <references count="1">
            <reference field="4294967294" count="1" selected="0">
              <x v="0"/>
            </reference>
          </references>
        </pivotArea>
      </autoSortScope>
    </pivotField>
    <pivotField dataField="1" numFmtId="164" showAll="0"/>
    <pivotField numFmtId="164" showAll="0"/>
  </pivotFields>
  <rowFields count="1">
    <field x="0"/>
  </rowFields>
  <rowItems count="12">
    <i>
      <x v="5"/>
    </i>
    <i>
      <x v="4"/>
    </i>
    <i>
      <x v="2"/>
    </i>
    <i>
      <x v="10"/>
    </i>
    <i>
      <x v="1"/>
    </i>
    <i>
      <x v="6"/>
    </i>
    <i>
      <x v="7"/>
    </i>
    <i>
      <x v="9"/>
    </i>
    <i>
      <x/>
    </i>
    <i>
      <x v="3"/>
    </i>
    <i>
      <x v="8"/>
    </i>
    <i t="grand">
      <x/>
    </i>
  </rowItems>
  <colItems count="1">
    <i/>
  </colItems>
  <dataFields count="1">
    <dataField name="Sum of Annuel  " fld="1" baseField="0" baseItem="0" numFmtId="171"/>
  </dataField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FB217534-0622-4A10-8831-04182B2A62D8}" name="PVT_Dépenses1" cacheId="2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U10:V29" firstHeaderRow="1" firstDataRow="1" firstDataCol="1"/>
  <pivotFields count="3">
    <pivotField axis="axisRow" showAll="0" sortType="ascending">
      <items count="19">
        <item x="5"/>
        <item x="0"/>
        <item x="16"/>
        <item x="17"/>
        <item x="8"/>
        <item x="6"/>
        <item x="7"/>
        <item x="14"/>
        <item x="1"/>
        <item x="11"/>
        <item x="13"/>
        <item x="9"/>
        <item x="12"/>
        <item x="3"/>
        <item x="4"/>
        <item x="15"/>
        <item x="2"/>
        <item x="10"/>
        <item t="default"/>
      </items>
      <autoSortScope>
        <pivotArea dataOnly="0" outline="0" fieldPosition="0">
          <references count="1">
            <reference field="4294967294" count="1" selected="0">
              <x v="0"/>
            </reference>
          </references>
        </pivotArea>
      </autoSortScope>
    </pivotField>
    <pivotField dataField="1" numFmtId="164" showAll="0"/>
    <pivotField numFmtId="164" showAll="0"/>
  </pivotFields>
  <rowFields count="1">
    <field x="0"/>
  </rowFields>
  <rowItems count="19">
    <i>
      <x v="3"/>
    </i>
    <i>
      <x v="2"/>
    </i>
    <i>
      <x v="11"/>
    </i>
    <i>
      <x v="16"/>
    </i>
    <i>
      <x/>
    </i>
    <i>
      <x v="6"/>
    </i>
    <i>
      <x v="9"/>
    </i>
    <i>
      <x v="17"/>
    </i>
    <i>
      <x v="4"/>
    </i>
    <i>
      <x v="15"/>
    </i>
    <i>
      <x v="7"/>
    </i>
    <i>
      <x v="5"/>
    </i>
    <i>
      <x v="12"/>
    </i>
    <i>
      <x v="8"/>
    </i>
    <i>
      <x v="13"/>
    </i>
    <i>
      <x v="10"/>
    </i>
    <i>
      <x v="1"/>
    </i>
    <i>
      <x v="14"/>
    </i>
    <i t="grand">
      <x/>
    </i>
  </rowItems>
  <colItems count="1">
    <i/>
  </colItems>
  <dataFields count="1">
    <dataField name="Sum of Annuel  " fld="1" baseField="0" baseItem="0" numFmtId="172"/>
  </dataField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Quotidien" displayName="Quotidien" ref="B11:F55" totalsRowCount="1" headerRowDxfId="83" dataDxfId="82" totalsRowDxfId="81">
  <autoFilter ref="B11:F54" xr:uid="{00000000-0009-0000-0100-00000C000000}"/>
  <tableColumns count="5">
    <tableColumn id="1" xr3:uid="{00000000-0010-0000-0000-000001000000}" name="Type" totalsRowLabel="Total" dataDxfId="80" totalsRowDxfId="79"/>
    <tableColumn id="2" xr3:uid="{00000000-0010-0000-0000-000002000000}" name="Description" dataDxfId="78" totalsRowDxfId="77"/>
    <tableColumn id="3" xr3:uid="{00000000-0010-0000-0000-000003000000}" name="Quotidien" totalsRowFunction="custom" dataDxfId="76" totalsRowDxfId="75">
      <totalsRowFormula>SUMIF(Quotidien[Type],"Revenu",Quotidien[Quotidien])-SUMIF(Quotidien[Type],"&lt;&gt;Revenu",Quotidien[Quotidien])</totalsRowFormula>
    </tableColumn>
    <tableColumn id="14" xr3:uid="{00000000-0010-0000-0000-00000E000000}" name="Mensuel" totalsRowFunction="custom" dataDxfId="74" totalsRowDxfId="73">
      <calculatedColumnFormula>Quotidien[[#This Row],[Annuel]]/12</calculatedColumnFormula>
      <totalsRowFormula>SUMIF(Quotidien[Type],"Revenu",Quotidien[Mensuel])-SUMIF(Quotidien[Type],"&lt;&gt;Revenu",Quotidien[Mensuel])</totalsRowFormula>
    </tableColumn>
    <tableColumn id="15" xr3:uid="{00000000-0010-0000-0000-00000F000000}" name="Annuel" totalsRowFunction="custom" dataDxfId="72" totalsRowDxfId="71">
      <calculatedColumnFormula>Quotidien[[#This Row],[Quotidien]]*365</calculatedColumnFormula>
      <totalsRowFormula>SUMIF(Quotidien[Type],"Revenu",Quotidien[Annuel])-SUMIF(Quotidien[Type],"&lt;&gt;Revenu",Quotidien[Annuel])</totalsRowFormula>
    </tableColumn>
  </tableColumns>
  <tableStyleInfo name="Récapitulatif quotidien" showFirstColumn="0" showLastColumn="0" showRowStripes="1" showColumnStripes="0"/>
  <extLst>
    <ext xmlns:x14="http://schemas.microsoft.com/office/spreadsheetml/2009/9/main" uri="{504A1905-F514-4f6f-8877-14C23A59335A}">
      <x14:table altTextSummary="Sélectionnez un type, entrez une description et les flux de trésorerie quotidiens. Les flux de trésorerie mensuels et annuels sont calculés automatiquement dans cette tabl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Mensuel" displayName="Mensuel" ref="B4:P48" totalsRowCount="1" headerRowDxfId="68" dataDxfId="66" totalsRowDxfId="65" headerRowBorderDxfId="67">
  <autoFilter ref="B4:P47" xr:uid="{00000000-0009-0000-0100-00000B000000}"/>
  <tableColumns count="15">
    <tableColumn id="1" xr3:uid="{00000000-0010-0000-0100-000001000000}" name="Type" totalsRowLabel="Total" dataDxfId="64" totalsRowDxfId="63"/>
    <tableColumn id="2" xr3:uid="{00000000-0010-0000-0100-000002000000}" name="Description" dataDxfId="62" totalsRowDxfId="61"/>
    <tableColumn id="3" xr3:uid="{00000000-0010-0000-0100-000003000000}" name="Jan." totalsRowFunction="custom" dataDxfId="60" totalsRowDxfId="59">
      <totalsRowFormula>SUMIF(Mensuel[Type],"Revenu",Mensuel[Jan.])-SUMIF(Mensuel[Type],"&lt;&gt;Revenu",Mensuel[Jan.])</totalsRowFormula>
    </tableColumn>
    <tableColumn id="4" xr3:uid="{00000000-0010-0000-0100-000004000000}" name="Fév." totalsRowFunction="custom" dataDxfId="58" totalsRowDxfId="57">
      <totalsRowFormula>SUMIF(Mensuel[Type],"Revenu",Mensuel[Fév.])-SUMIF(Mensuel[Type],"&lt;&gt;Revenu",Mensuel[Fév.])</totalsRowFormula>
    </tableColumn>
    <tableColumn id="5" xr3:uid="{00000000-0010-0000-0100-000005000000}" name="Mar." totalsRowFunction="custom" dataDxfId="56" totalsRowDxfId="55">
      <totalsRowFormula>SUMIF(Mensuel[Type],"Revenu",Mensuel[Mar.])-SUMIF(Mensuel[Type],"&lt;&gt;Revenu",Mensuel[Mar.])</totalsRowFormula>
    </tableColumn>
    <tableColumn id="6" xr3:uid="{00000000-0010-0000-0100-000006000000}" name="Avr." totalsRowFunction="custom" dataDxfId="54" totalsRowDxfId="53">
      <totalsRowFormula>SUMIF(Mensuel[Type],"Revenu",Mensuel[Avr.])-SUMIF(Mensuel[Type],"&lt;&gt;Revenu",Mensuel[Avr.])</totalsRowFormula>
    </tableColumn>
    <tableColumn id="7" xr3:uid="{00000000-0010-0000-0100-000007000000}" name="Mai" totalsRowFunction="custom" dataDxfId="52" totalsRowDxfId="51">
      <totalsRowFormula>SUMIF(Mensuel[Type],"Revenu",Mensuel[Mai])-SUMIF(Mensuel[Type],"&lt;&gt;Revenu",Mensuel[Mai])</totalsRowFormula>
    </tableColumn>
    <tableColumn id="8" xr3:uid="{00000000-0010-0000-0100-000008000000}" name="Juin" totalsRowFunction="custom" dataDxfId="50" totalsRowDxfId="49">
      <totalsRowFormula>SUMIF(Mensuel[Type],"Revenu",Mensuel[Juin])-SUMIF(Mensuel[Type],"&lt;&gt;Revenu",Mensuel[Juin])</totalsRowFormula>
    </tableColumn>
    <tableColumn id="9" xr3:uid="{00000000-0010-0000-0100-000009000000}" name="Juil." totalsRowFunction="custom" dataDxfId="48" totalsRowDxfId="47">
      <totalsRowFormula>SUMIF(Mensuel[Type],"Revenu",Mensuel[Juil.])-SUMIF(Mensuel[Type],"&lt;&gt;Revenu",Mensuel[Juil.])</totalsRowFormula>
    </tableColumn>
    <tableColumn id="10" xr3:uid="{00000000-0010-0000-0100-00000A000000}" name="Août" totalsRowFunction="custom" dataDxfId="46" totalsRowDxfId="45">
      <totalsRowFormula>SUMIF(Mensuel[Type],"Revenu",Mensuel[Août])-SUMIF(Mensuel[Type],"&lt;&gt;Revenu",Mensuel[Août])</totalsRowFormula>
    </tableColumn>
    <tableColumn id="11" xr3:uid="{00000000-0010-0000-0100-00000B000000}" name="Sept." totalsRowFunction="custom" dataDxfId="44" totalsRowDxfId="43">
      <totalsRowFormula>SUMIF(Mensuel[Type],"Revenu",Mensuel[Sept.])-SUMIF(Mensuel[Type],"&lt;&gt;Revenu",Mensuel[Sept.])</totalsRowFormula>
    </tableColumn>
    <tableColumn id="12" xr3:uid="{00000000-0010-0000-0100-00000C000000}" name="Oct." totalsRowFunction="custom" dataDxfId="42" totalsRowDxfId="41">
      <totalsRowFormula>SUMIF(Mensuel[Type],"Revenu",Mensuel[Oct.])-SUMIF(Mensuel[Type],"&lt;&gt;Revenu",Mensuel[Oct.])</totalsRowFormula>
    </tableColumn>
    <tableColumn id="13" xr3:uid="{00000000-0010-0000-0100-00000D000000}" name="Nov." totalsRowFunction="custom" dataDxfId="40" totalsRowDxfId="39">
      <totalsRowFormula>SUMIF(Mensuel[Type],"Revenu",Mensuel[Nov.])-SUMIF(Mensuel[Type],"&lt;&gt;Revenu",Mensuel[Nov.])</totalsRowFormula>
    </tableColumn>
    <tableColumn id="14" xr3:uid="{00000000-0010-0000-0100-00000E000000}" name="Déc." totalsRowFunction="custom" dataDxfId="38" totalsRowDxfId="37">
      <totalsRowFormula>SUMIF(Mensuel[Type],"Revenu",Mensuel[Déc.])-SUMIF(Mensuel[Type],"&lt;&gt;Revenu",Mensuel[Déc.])</totalsRowFormula>
    </tableColumn>
    <tableColumn id="15" xr3:uid="{00000000-0010-0000-0100-00000F000000}" name="Total" totalsRowFunction="custom" dataDxfId="36" totalsRowDxfId="35">
      <calculatedColumnFormula>SUM(Mensuel[[#This Row],[Jan.]:[Déc.]])</calculatedColumnFormula>
      <totalsRowFormula>SUMIF(Mensuel[Type],"Revenu",Mensuel[Total])-SUMIF(Mensuel[Type],"&lt;&gt;Revenu",Mensuel[Total])</totalsRowFormula>
    </tableColumn>
  </tableColumns>
  <tableStyleInfo name="Flux de trésorerie mensuel" showFirstColumn="0" showLastColumn="0" showRowStripes="1" showColumnStripes="0"/>
  <extLst>
    <ext xmlns:x14="http://schemas.microsoft.com/office/spreadsheetml/2009/9/main" uri="{504A1905-F514-4f6f-8877-14C23A59335A}">
      <x14:table altTextSummary="Sélectionnez Type et entrez description et flux de trésorerie pour chaque mois dans ce tableau. Le total et les graphiques sparkline sont automatiquement mis à jour"/>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Revenu" displayName="Revenu" ref="B4:D11" totalsRowCount="1" headerRowDxfId="34" dataDxfId="33" totalsRowDxfId="32">
  <tableColumns count="3">
    <tableColumn id="1" xr3:uid="{00000000-0010-0000-0200-000001000000}" name="Recettes" totalsRowLabel="Total" dataDxfId="31" totalsRowDxfId="30"/>
    <tableColumn id="2" xr3:uid="{00000000-0010-0000-0200-000002000000}" name="Annuel  " totalsRowFunction="sum" dataDxfId="29" totalsRowDxfId="28"/>
    <tableColumn id="3" xr3:uid="{00000000-0010-0000-0200-000003000000}" name="Mensuel " totalsRowFunction="sum" dataDxfId="27" totalsRowDxfId="26">
      <calculatedColumnFormula>Revenu[[#This Row],[Annuel  ]]/12</calculatedColumnFormula>
    </tableColumn>
  </tableColumns>
  <tableStyleInfo name="Tableau des flux de trésorerie personnels" showFirstColumn="1" showLastColumn="1" showRowStripes="0" showColumnStripes="0"/>
  <extLst>
    <ext xmlns:x14="http://schemas.microsoft.com/office/spreadsheetml/2009/9/main" uri="{504A1905-F514-4f6f-8877-14C23A59335A}">
      <x14:table altTextSummary="Entrez les éléments de revenu et les revenus annuels dans ce tableau. Le revenu mensuel est calculé automatiquement"/>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Dépenses" displayName="Dépenses" ref="B4:D23" totalsRowCount="1" headerRowDxfId="25" dataDxfId="24" totalsRowDxfId="23">
  <tableColumns count="3">
    <tableColumn id="1" xr3:uid="{00000000-0010-0000-0300-000001000000}" name="Dépenses" totalsRowLabel="Total" totalsRowDxfId="22"/>
    <tableColumn id="2" xr3:uid="{00000000-0010-0000-0300-000002000000}" name="Annuel  " totalsRowFunction="sum" dataDxfId="21" totalsRowDxfId="20"/>
    <tableColumn id="3" xr3:uid="{00000000-0010-0000-0300-000003000000}" name="Mensuel " totalsRowFunction="sum" dataDxfId="19" totalsRowDxfId="18">
      <calculatedColumnFormula>Dépenses[[#This Row],[Annuel  ]]/12</calculatedColumnFormula>
    </tableColumn>
  </tableColumns>
  <tableStyleInfo name="Tableau des flux de trésorerie personnels" showFirstColumn="1" showLastColumn="1" showRowStripes="0" showColumnStripes="0"/>
  <extLst>
    <ext xmlns:x14="http://schemas.microsoft.com/office/spreadsheetml/2009/9/main" uri="{504A1905-F514-4f6f-8877-14C23A59335A}">
      <x14:table altTextSummary="Entrez les Objets dépenses et les Dépenses annuelles dans ce tableau. Les dépenses mensuelles sont calculées automatiquement"/>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4000000}" name="Discrétionnaire" displayName="Discrétionnaire" ref="B4:D16" totalsRowCount="1" headerRowDxfId="17" dataDxfId="16" totalsRowDxfId="15">
  <tableColumns count="3">
    <tableColumn id="1" xr3:uid="{00000000-0010-0000-0400-000001000000}" name="Dépenses" totalsRowLabel="Total" dataDxfId="14" totalsRowDxfId="13"/>
    <tableColumn id="2" xr3:uid="{00000000-0010-0000-0400-000002000000}" name="Annuel  " totalsRowFunction="sum" dataDxfId="12" totalsRowDxfId="11"/>
    <tableColumn id="3" xr3:uid="{00000000-0010-0000-0400-000003000000}" name="Mensuel " totalsRowFunction="sum" dataDxfId="10" totalsRowDxfId="9">
      <calculatedColumnFormula>Discrétionnaire[[#This Row],[Annuel  ]]/12</calculatedColumnFormula>
    </tableColumn>
  </tableColumns>
  <tableStyleInfo name="Tableau des flux de trésorerie personnels" showFirstColumn="1" showLastColumn="1" showRowStripes="0" showColumnStripes="0"/>
  <extLst>
    <ext xmlns:x14="http://schemas.microsoft.com/office/spreadsheetml/2009/9/main" uri="{504A1905-F514-4f6f-8877-14C23A59335A}">
      <x14:table altTextSummary="Entrez les Éléments de dépenses discrétionnaires et les Dépenses discrétionnaires annuelles dans ce tableau. Les dépenses discrétionnaires mensuelles sont calculées automatiquement"/>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5000000}" name="Épargne" displayName="Épargne" ref="B4:D10" totalsRowCount="1" headerRowDxfId="8" dataDxfId="7" totalsRowDxfId="6">
  <tableColumns count="3">
    <tableColumn id="1" xr3:uid="{00000000-0010-0000-0500-000001000000}" name="Épargne" totalsRowLabel="Total" dataDxfId="5" totalsRowDxfId="4"/>
    <tableColumn id="2" xr3:uid="{00000000-0010-0000-0500-000002000000}" name="Annuel  " totalsRowFunction="sum" dataDxfId="3" totalsRowDxfId="2"/>
    <tableColumn id="3" xr3:uid="{00000000-0010-0000-0500-000003000000}" name="Mensuel " totalsRowFunction="sum" dataDxfId="1" totalsRowDxfId="0">
      <calculatedColumnFormula>Épargne[[#This Row],[Annuel  ]]/12</calculatedColumnFormula>
    </tableColumn>
  </tableColumns>
  <tableStyleInfo name="Tableau des flux de trésorerie personnels" showFirstColumn="1" showLastColumn="1" showRowStripes="0" showColumnStripes="0"/>
  <extLst>
    <ext xmlns:x14="http://schemas.microsoft.com/office/spreadsheetml/2009/9/main" uri="{504A1905-F514-4f6f-8877-14C23A59335A}">
      <x14:table altTextSummary="Entrez les Éléments d’économies et les Économies annuelles dans ce tableau. Les économies mensuelles sont calculées automatiquement"/>
    </ext>
  </extLst>
</table>
</file>

<file path=xl/theme/theme11.xml><?xml version="1.0" encoding="utf-8"?>
<a:theme xmlns:a="http://schemas.openxmlformats.org/drawingml/2006/main" name="Office Theme">
  <a:themeElements>
    <a:clrScheme name="Personal Cash Flow Statement">
      <a:dk1>
        <a:srgbClr val="000000"/>
      </a:dk1>
      <a:lt1>
        <a:srgbClr val="FFFFFF"/>
      </a:lt1>
      <a:dk2>
        <a:srgbClr val="1A1A17"/>
      </a:dk2>
      <a:lt2>
        <a:srgbClr val="FAF7F0"/>
      </a:lt2>
      <a:accent1>
        <a:srgbClr val="E58555"/>
      </a:accent1>
      <a:accent2>
        <a:srgbClr val="62A293"/>
      </a:accent2>
      <a:accent3>
        <a:srgbClr val="F7AF4F"/>
      </a:accent3>
      <a:accent4>
        <a:srgbClr val="A7BD6F"/>
      </a:accent4>
      <a:accent5>
        <a:srgbClr val="D5BD85"/>
      </a:accent5>
      <a:accent6>
        <a:srgbClr val="996B7B"/>
      </a:accent6>
      <a:hlink>
        <a:srgbClr val="A7BD6F"/>
      </a:hlink>
      <a:folHlink>
        <a:srgbClr val="996B7B"/>
      </a:folHlink>
    </a:clrScheme>
    <a:fontScheme name="Custom 68">
      <a:majorFont>
        <a:latin typeface="Cambria"/>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&#65279;<?xml version="1.0" encoding="utf-8"?><Relationships xmlns="http://schemas.openxmlformats.org/package/2006/relationships"><Relationship Type="http://schemas.openxmlformats.org/officeDocument/2006/relationships/drawing" Target="/xl/drawings/drawing15.xml" Id="rId2" /><Relationship Type="http://schemas.openxmlformats.org/officeDocument/2006/relationships/printerSettings" Target="/xl/printerSettings/printerSettings15.bin" Id="rId1" /></Relationships>
</file>

<file path=xl/worksheets/_rels/sheet24.xml.rels>&#65279;<?xml version="1.0" encoding="utf-8"?><Relationships xmlns="http://schemas.openxmlformats.org/package/2006/relationships"><Relationship Type="http://schemas.openxmlformats.org/officeDocument/2006/relationships/table" Target="/xl/tables/table14.xml" Id="rId3" /><Relationship Type="http://schemas.openxmlformats.org/officeDocument/2006/relationships/drawing" Target="/xl/drawings/drawing24.xml" Id="rId2" /><Relationship Type="http://schemas.openxmlformats.org/officeDocument/2006/relationships/printerSettings" Target="/xl/printerSettings/printerSettings24.bin" Id="rId1" /></Relationships>
</file>

<file path=xl/worksheets/_rels/sheet3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32.xml" Id="rId2" /><Relationship Type="http://schemas.openxmlformats.org/officeDocument/2006/relationships/printerSettings" Target="/xl/printerSettings/printerSettings32.bin" Id="rId1" /></Relationships>
</file>

<file path=xl/worksheets/_rels/sheet48.xml.rels>&#65279;<?xml version="1.0" encoding="utf-8"?><Relationships xmlns="http://schemas.openxmlformats.org/package/2006/relationships"><Relationship Type="http://schemas.openxmlformats.org/officeDocument/2006/relationships/pivotTable" Target="/xl/pivotTables/pivotTable75.xml" Id="rId3" /><Relationship Type="http://schemas.openxmlformats.org/officeDocument/2006/relationships/pivotTable" Target="/xl/pivotTables/pivotTable66.xml" Id="rId2" /><Relationship Type="http://schemas.openxmlformats.org/officeDocument/2006/relationships/pivotTable" Target="/xl/pivotTables/pivotTable57.xml" Id="rId1" /><Relationship Type="http://schemas.openxmlformats.org/officeDocument/2006/relationships/drawing" Target="/xl/drawings/drawing48.xml" Id="rId6" /><Relationship Type="http://schemas.openxmlformats.org/officeDocument/2006/relationships/printerSettings" Target="/xl/printerSettings/printerSettings48.bin" Id="rId5" /><Relationship Type="http://schemas.openxmlformats.org/officeDocument/2006/relationships/pivotTable" Target="/xl/pivotTables/pivotTable88.xml" Id="rId4" /></Relationships>
</file>

<file path=xl/worksheets/_rels/sheet57.xml.rels>&#65279;<?xml version="1.0" encoding="utf-8"?><Relationships xmlns="http://schemas.openxmlformats.org/package/2006/relationships"><Relationship Type="http://schemas.openxmlformats.org/officeDocument/2006/relationships/table" Target="/xl/tables/table36.xml" Id="rId3" /><Relationship Type="http://schemas.openxmlformats.org/officeDocument/2006/relationships/drawing" Target="/xl/drawings/drawing57.xml" Id="rId2" /><Relationship Type="http://schemas.openxmlformats.org/officeDocument/2006/relationships/printerSettings" Target="/xl/printerSettings/printerSettings57.bin" Id="rId1" /></Relationships>
</file>

<file path=xl/worksheets/_rels/sheet66.xml.rels>&#65279;<?xml version="1.0" encoding="utf-8"?><Relationships xmlns="http://schemas.openxmlformats.org/package/2006/relationships"><Relationship Type="http://schemas.openxmlformats.org/officeDocument/2006/relationships/table" Target="/xl/tables/table45.xml" Id="rId3" /><Relationship Type="http://schemas.openxmlformats.org/officeDocument/2006/relationships/drawing" Target="/xl/drawings/drawing66.xml" Id="rId2" /><Relationship Type="http://schemas.openxmlformats.org/officeDocument/2006/relationships/printerSettings" Target="/xl/printerSettings/printerSettings66.bin" Id="rId1" /></Relationships>
</file>

<file path=xl/worksheets/_rels/sheet73.xml.rels>&#65279;<?xml version="1.0" encoding="utf-8"?><Relationships xmlns="http://schemas.openxmlformats.org/package/2006/relationships"><Relationship Type="http://schemas.openxmlformats.org/officeDocument/2006/relationships/table" Target="/xl/tables/table53.xml" Id="rId3" /><Relationship Type="http://schemas.openxmlformats.org/officeDocument/2006/relationships/drawing" Target="/xl/drawings/drawing7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61.xml" Id="rId3" /><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L7"/>
  <sheetViews>
    <sheetView showGridLines="0" tabSelected="1" zoomScaleNormal="100" workbookViewId="0"/>
  </sheetViews>
  <sheetFormatPr defaultColWidth="8.88671875" defaultRowHeight="14.25" x14ac:dyDescent="0.2"/>
  <cols>
    <col min="1" max="1" width="1.77734375" style="2" customWidth="1"/>
    <col min="2" max="2" width="30.77734375" style="2" customWidth="1"/>
    <col min="3" max="3" width="1.33203125" style="2" customWidth="1"/>
    <col min="4" max="4" width="1.77734375" style="2" customWidth="1"/>
    <col min="5" max="5" width="30.77734375" style="2" customWidth="1"/>
    <col min="6" max="6" width="1.33203125" style="2" customWidth="1"/>
    <col min="7" max="7" width="1.77734375" style="2" customWidth="1"/>
    <col min="8" max="8" width="30.77734375" style="2" customWidth="1"/>
    <col min="9" max="9" width="1.33203125" style="2" customWidth="1"/>
    <col min="10" max="11" width="14.77734375" style="2" customWidth="1"/>
    <col min="12" max="12" width="1.77734375" style="2" customWidth="1"/>
    <col min="13" max="16384" width="8.88671875" style="2"/>
  </cols>
  <sheetData>
    <row r="1" spans="1:12" s="13" customFormat="1" ht="43.5" customHeight="1" x14ac:dyDescent="0.2">
      <c r="A1" s="17"/>
      <c r="L1" s="13" t="s">
        <v>8</v>
      </c>
    </row>
    <row r="2" spans="1:12" s="5" customFormat="1" ht="75" customHeight="1" x14ac:dyDescent="0.6">
      <c r="B2" s="94" t="s">
        <v>0</v>
      </c>
      <c r="C2" s="94"/>
      <c r="D2" s="94"/>
      <c r="E2" s="94"/>
      <c r="F2" s="94"/>
      <c r="G2" s="94"/>
      <c r="H2" s="94"/>
      <c r="I2" s="12"/>
    </row>
    <row r="3" spans="1:12" s="53" customFormat="1" ht="43.5" customHeight="1" x14ac:dyDescent="0.2">
      <c r="B3" s="95" t="s">
        <v>1</v>
      </c>
      <c r="C3" s="95"/>
      <c r="D3" s="95"/>
      <c r="E3" s="95"/>
      <c r="F3" s="95"/>
      <c r="G3" s="95"/>
      <c r="H3" s="95"/>
      <c r="I3" s="95"/>
    </row>
    <row r="4" spans="1:12" ht="9" customHeight="1" x14ac:dyDescent="0.2"/>
    <row r="5" spans="1:12" s="4" customFormat="1" ht="36" customHeight="1" x14ac:dyDescent="0.2">
      <c r="B5" s="11" t="s">
        <v>2</v>
      </c>
      <c r="C5" s="11"/>
      <c r="E5" s="10" t="s">
        <v>4</v>
      </c>
      <c r="F5" s="10"/>
      <c r="H5" s="9" t="s">
        <v>6</v>
      </c>
      <c r="I5" s="9"/>
    </row>
    <row r="6" spans="1:12" ht="9" customHeight="1" x14ac:dyDescent="0.2">
      <c r="B6" s="6"/>
      <c r="C6" s="6"/>
      <c r="E6" s="8"/>
      <c r="F6" s="8"/>
      <c r="H6" s="7"/>
      <c r="I6" s="7"/>
    </row>
    <row r="7" spans="1:12" s="24" customFormat="1" ht="120" customHeight="1" x14ac:dyDescent="0.2">
      <c r="B7" s="52" t="s">
        <v>3</v>
      </c>
      <c r="C7" s="27"/>
      <c r="E7" s="51" t="s">
        <v>5</v>
      </c>
      <c r="F7" s="26"/>
      <c r="H7" s="50" t="s">
        <v>7</v>
      </c>
      <c r="I7" s="25"/>
    </row>
  </sheetData>
  <mergeCells count="2">
    <mergeCell ref="B2:H2"/>
    <mergeCell ref="B3:I3"/>
  </mergeCells>
  <dataValidations count="6">
    <dataValidation allowBlank="1" showInputMessage="1" showErrorMessage="1" promptTitle="Flux de trésorerie personnel" prompt="Créez un simple relevé de flux de trésorerie personnel dans ce classeur. _x000a__x000a_Utiliser cet guide pour en savoir plus sur les différents liens de flux._x000a__x000a_Utiliser les liens en haut à droite pour accéder à d’autres feuilles de calcul." sqref="A1" xr:uid="{00000000-0002-0000-0000-000000000000}"/>
    <dataValidation allowBlank="1" showInputMessage="1" showErrorMessage="1" prompt="Le titre de la feuille de calcul figure dans cette cellule. Le conseil figure dans la cellule ci-dessous et des instructions sur les flux de trésorerie annuels, mensuels et quotidiens figurent dans la ligne 5." sqref="I2" xr:uid="{00000000-0002-0000-0000-000001000000}"/>
    <dataValidation allowBlank="1" showInputMessage="1" showErrorMessage="1" prompt="Des instructions sur la création d’un flux de trésorerie annuel figurent dans la cellule ci-dessous." sqref="H5" xr:uid="{00000000-0002-0000-0000-000002000000}"/>
    <dataValidation allowBlank="1" showInputMessage="1" showErrorMessage="1" prompt="Des instructions sur la création d’un flux de trésorerie mensuel figurent dans la cellule ci-dessous." sqref="E5" xr:uid="{00000000-0002-0000-0000-000003000000}"/>
    <dataValidation allowBlank="1" showInputMessage="1" showErrorMessage="1" prompt="Des instructions sur la création d’un flux de trésorerie quotidien figurent dans la cellule ci-dessous." sqref="B5" xr:uid="{00000000-0002-0000-0000-000004000000}"/>
    <dataValidation allowBlank="1" showInputMessage="1" showErrorMessage="1" prompt="Le titre de cette feuille de calcul se trouve dans cette cellule. Le conseil se trouve ci-dessous et des instructions sur le flux de trésorerie annuel, le flux de trésorerie mensuel et le flux de trésorerie quotidien se trouvent à la ligne 7." sqref="B2:H2" xr:uid="{00000000-0002-0000-0000-000005000000}"/>
  </dataValidations>
  <printOptions horizontalCentered="1"/>
  <pageMargins left="0.25" right="0.25" top="0.5" bottom="0.5" header="0.5" footer="0.5"/>
  <pageSetup paperSize="9" scale="86" fitToHeight="0" orientation="landscape" r:id="rId1"/>
  <headerFooter differentFirst="1">
    <oddFoote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autoPageBreaks="0" fitToPage="1"/>
  </sheetPr>
  <dimension ref="A1:I55"/>
  <sheetViews>
    <sheetView showGridLines="0" zoomScaleNormal="100" workbookViewId="0"/>
  </sheetViews>
  <sheetFormatPr defaultColWidth="16.6640625" defaultRowHeight="30" customHeight="1" x14ac:dyDescent="0.2"/>
  <cols>
    <col min="1" max="1" width="1.77734375" style="32" customWidth="1"/>
    <col min="2" max="2" width="24.88671875" style="32" customWidth="1"/>
    <col min="3" max="3" width="23.21875" style="32" customWidth="1"/>
    <col min="4" max="5" width="16.6640625" style="32"/>
    <col min="6" max="9" width="14.77734375" style="32" customWidth="1"/>
    <col min="10" max="10" width="1.77734375" style="32" customWidth="1"/>
    <col min="11" max="16384" width="16.6640625" style="32"/>
  </cols>
  <sheetData>
    <row r="1" spans="1:9" s="16" customFormat="1" ht="44.1" customHeight="1" x14ac:dyDescent="0.2">
      <c r="A1" s="18"/>
      <c r="B1" s="16" t="s">
        <v>0</v>
      </c>
      <c r="G1" s="79" t="s">
        <v>91</v>
      </c>
    </row>
    <row r="2" spans="1:9" s="3" customFormat="1" ht="44.1" customHeight="1" x14ac:dyDescent="0.2">
      <c r="B2" s="73"/>
      <c r="C2" s="73" t="s">
        <v>16</v>
      </c>
      <c r="D2" s="96">
        <f>FluxTrésorerieQuotidiens</f>
        <v>577.83999999999992</v>
      </c>
      <c r="E2" s="96"/>
      <c r="F2" s="97" t="s">
        <v>58</v>
      </c>
      <c r="G2" s="97"/>
      <c r="H2" s="97"/>
      <c r="I2" s="97"/>
    </row>
    <row r="3" spans="1:9" s="3" customFormat="1" ht="33.950000000000003" customHeight="1" x14ac:dyDescent="0.2">
      <c r="B3" s="40"/>
      <c r="C3" s="40"/>
      <c r="D3" s="81"/>
      <c r="E3" s="81"/>
      <c r="F3" s="38"/>
      <c r="G3" s="38"/>
      <c r="H3" s="38"/>
      <c r="I3" s="38"/>
    </row>
    <row r="4" spans="1:9" s="24" customFormat="1" ht="33.75" customHeight="1" thickBot="1" x14ac:dyDescent="0.25">
      <c r="B4" s="44" t="s">
        <v>9</v>
      </c>
      <c r="C4" s="46"/>
      <c r="D4" s="46"/>
      <c r="E4" s="46"/>
      <c r="F4" s="23"/>
      <c r="G4" s="23"/>
      <c r="H4" s="23"/>
    </row>
    <row r="5" spans="1:9" s="41" customFormat="1" ht="30" customHeight="1" x14ac:dyDescent="0.2">
      <c r="B5" s="48" t="s">
        <v>10</v>
      </c>
      <c r="C5" s="49" t="s">
        <v>17</v>
      </c>
      <c r="D5" s="49" t="s">
        <v>55</v>
      </c>
      <c r="E5" s="49" t="s">
        <v>57</v>
      </c>
    </row>
    <row r="6" spans="1:9" s="24" customFormat="1" ht="30" customHeight="1" x14ac:dyDescent="0.2">
      <c r="B6" s="42" t="s">
        <v>11</v>
      </c>
      <c r="C6" s="82">
        <f>SUMIF(Quotidien[Type],$B6,Quotidien[Quotidien])</f>
        <v>342.47</v>
      </c>
      <c r="D6" s="82">
        <f>SUMIF(Quotidien[Type],$B6,Quotidien[Mensuel])</f>
        <v>10416.795833333334</v>
      </c>
      <c r="E6" s="82">
        <f>SUMIF(Quotidien[Type],$B6,Quotidien[Annuel])</f>
        <v>125001.55000000002</v>
      </c>
    </row>
    <row r="7" spans="1:9" s="24" customFormat="1" ht="30" customHeight="1" x14ac:dyDescent="0.2">
      <c r="B7" s="43" t="s">
        <v>12</v>
      </c>
      <c r="C7" s="82">
        <f>SUMIF(Quotidien[Type],$B7,Quotidien[Quotidien])</f>
        <v>136.05999999999997</v>
      </c>
      <c r="D7" s="82">
        <f>SUMIF(Quotidien[Type],$B7,Quotidien[Mensuel])</f>
        <v>4138.4916666666668</v>
      </c>
      <c r="E7" s="82">
        <f>SUMIF(Quotidien[Type],$B7,Quotidien[Annuel])</f>
        <v>49661.899999999994</v>
      </c>
    </row>
    <row r="8" spans="1:9" s="24" customFormat="1" ht="30" customHeight="1" x14ac:dyDescent="0.2">
      <c r="B8" s="43" t="s">
        <v>92</v>
      </c>
      <c r="C8" s="82">
        <f>SUMIF(Quotidien[Type],$B8,Quotidien[Quotidien])</f>
        <v>36.29</v>
      </c>
      <c r="D8" s="82">
        <f>SUMIF(Quotidien[Type],$B8,Quotidien[Mensuel])</f>
        <v>1103.8208333333334</v>
      </c>
      <c r="E8" s="82">
        <f>SUMIF(Quotidien[Type],$B8,Quotidien[Annuel])</f>
        <v>13245.849999999999</v>
      </c>
    </row>
    <row r="9" spans="1:9" s="24" customFormat="1" ht="30" customHeight="1" x14ac:dyDescent="0.2">
      <c r="B9" s="43" t="s">
        <v>13</v>
      </c>
      <c r="C9" s="82">
        <f>SUMIF(Quotidien[Type],$B9,Quotidien[Quotidien])</f>
        <v>63.019999999999996</v>
      </c>
      <c r="D9" s="82">
        <f>SUMIF(Quotidien[Type],$B9,Quotidien[Mensuel])</f>
        <v>1916.8583333333333</v>
      </c>
      <c r="E9" s="82">
        <f>SUMIF(Quotidien[Type],$B9,Quotidien[Annuel])</f>
        <v>23002.300000000003</v>
      </c>
    </row>
    <row r="10" spans="1:9" s="3" customFormat="1" ht="33.950000000000003" customHeight="1" x14ac:dyDescent="0.2">
      <c r="B10" s="40"/>
      <c r="C10" s="40"/>
      <c r="D10" s="76"/>
      <c r="E10" s="76"/>
      <c r="F10" s="38"/>
      <c r="G10" s="38"/>
      <c r="H10" s="38"/>
      <c r="I10" s="38"/>
    </row>
    <row r="11" spans="1:9" s="24" customFormat="1" ht="33.950000000000003" customHeight="1" x14ac:dyDescent="0.2">
      <c r="B11" s="55" t="s">
        <v>14</v>
      </c>
      <c r="C11" s="47" t="s">
        <v>18</v>
      </c>
      <c r="D11" s="47" t="s">
        <v>56</v>
      </c>
      <c r="E11" s="47" t="s">
        <v>55</v>
      </c>
      <c r="F11" s="47" t="s">
        <v>59</v>
      </c>
    </row>
    <row r="12" spans="1:9" ht="30" customHeight="1" x14ac:dyDescent="0.2">
      <c r="B12" s="45" t="s">
        <v>11</v>
      </c>
      <c r="C12" s="32" t="s">
        <v>19</v>
      </c>
      <c r="D12" s="83">
        <v>246.58</v>
      </c>
      <c r="E12" s="83">
        <f>Quotidien[[#This Row],[Annuel]]/12</f>
        <v>7500.1416666666673</v>
      </c>
      <c r="F12" s="83">
        <f>Quotidien[[#This Row],[Quotidien]]*365</f>
        <v>90001.700000000012</v>
      </c>
    </row>
    <row r="13" spans="1:9" ht="30" customHeight="1" x14ac:dyDescent="0.2">
      <c r="B13" s="45" t="s">
        <v>11</v>
      </c>
      <c r="C13" s="32" t="s">
        <v>20</v>
      </c>
      <c r="D13" s="83">
        <v>13.7</v>
      </c>
      <c r="E13" s="83">
        <f>Quotidien[[#This Row],[Annuel]]/12</f>
        <v>416.70833333333331</v>
      </c>
      <c r="F13" s="83">
        <f>Quotidien[[#This Row],[Quotidien]]*365</f>
        <v>5000.5</v>
      </c>
    </row>
    <row r="14" spans="1:9" ht="30" customHeight="1" x14ac:dyDescent="0.2">
      <c r="B14" s="45" t="s">
        <v>11</v>
      </c>
      <c r="C14" s="32" t="s">
        <v>21</v>
      </c>
      <c r="D14" s="83">
        <v>82.19</v>
      </c>
      <c r="E14" s="83">
        <f>Quotidien[[#This Row],[Annuel]]/12</f>
        <v>2499.9458333333332</v>
      </c>
      <c r="F14" s="83">
        <f>Quotidien[[#This Row],[Quotidien]]*365</f>
        <v>29999.35</v>
      </c>
    </row>
    <row r="15" spans="1:9" ht="30" customHeight="1" x14ac:dyDescent="0.2">
      <c r="B15" s="45" t="s">
        <v>11</v>
      </c>
      <c r="C15" s="32" t="s">
        <v>22</v>
      </c>
      <c r="D15" s="83">
        <v>0</v>
      </c>
      <c r="E15" s="83">
        <f>Quotidien[[#This Row],[Annuel]]/12</f>
        <v>0</v>
      </c>
      <c r="F15" s="83">
        <f>Quotidien[[#This Row],[Quotidien]]*365</f>
        <v>0</v>
      </c>
    </row>
    <row r="16" spans="1:9" ht="30" customHeight="1" x14ac:dyDescent="0.2">
      <c r="B16" s="45" t="s">
        <v>11</v>
      </c>
      <c r="C16" s="32" t="s">
        <v>23</v>
      </c>
      <c r="D16" s="83">
        <v>0</v>
      </c>
      <c r="E16" s="83">
        <f>Quotidien[[#This Row],[Annuel]]/12</f>
        <v>0</v>
      </c>
      <c r="F16" s="83">
        <f>Quotidien[[#This Row],[Quotidien]]*365</f>
        <v>0</v>
      </c>
    </row>
    <row r="17" spans="2:6" ht="30" customHeight="1" x14ac:dyDescent="0.2">
      <c r="B17" s="45" t="s">
        <v>11</v>
      </c>
      <c r="C17" s="32" t="s">
        <v>24</v>
      </c>
      <c r="D17" s="83">
        <v>0</v>
      </c>
      <c r="E17" s="83">
        <f>Quotidien[[#This Row],[Annuel]]/12</f>
        <v>0</v>
      </c>
      <c r="F17" s="83">
        <f>Quotidien[[#This Row],[Quotidien]]*365</f>
        <v>0</v>
      </c>
    </row>
    <row r="18" spans="2:6" ht="30" customHeight="1" x14ac:dyDescent="0.2">
      <c r="B18" s="45" t="s">
        <v>12</v>
      </c>
      <c r="C18" s="32" t="s">
        <v>25</v>
      </c>
      <c r="D18" s="83">
        <v>41.1</v>
      </c>
      <c r="E18" s="83">
        <f>Quotidien[[#This Row],[Annuel]]/12</f>
        <v>1250.125</v>
      </c>
      <c r="F18" s="83">
        <f>Quotidien[[#This Row],[Quotidien]]*365</f>
        <v>15001.5</v>
      </c>
    </row>
    <row r="19" spans="2:6" ht="30" customHeight="1" x14ac:dyDescent="0.2">
      <c r="B19" s="45" t="s">
        <v>12</v>
      </c>
      <c r="C19" s="32" t="s">
        <v>26</v>
      </c>
      <c r="D19" s="83">
        <v>6.85</v>
      </c>
      <c r="E19" s="83">
        <f>Quotidien[[#This Row],[Annuel]]/12</f>
        <v>208.35416666666666</v>
      </c>
      <c r="F19" s="83">
        <f>Quotidien[[#This Row],[Quotidien]]*365</f>
        <v>2500.25</v>
      </c>
    </row>
    <row r="20" spans="2:6" ht="30" customHeight="1" x14ac:dyDescent="0.2">
      <c r="B20" s="45" t="s">
        <v>12</v>
      </c>
      <c r="C20" s="32" t="s">
        <v>27</v>
      </c>
      <c r="D20" s="83">
        <v>0.55000000000000004</v>
      </c>
      <c r="E20" s="83">
        <f>Quotidien[[#This Row],[Annuel]]/12</f>
        <v>16.729166666666668</v>
      </c>
      <c r="F20" s="83">
        <f>Quotidien[[#This Row],[Quotidien]]*365</f>
        <v>200.75000000000003</v>
      </c>
    </row>
    <row r="21" spans="2:6" ht="30" customHeight="1" x14ac:dyDescent="0.2">
      <c r="B21" s="45" t="s">
        <v>12</v>
      </c>
      <c r="C21" s="32" t="s">
        <v>28</v>
      </c>
      <c r="D21" s="83">
        <v>10.96</v>
      </c>
      <c r="E21" s="83">
        <f>Quotidien[[#This Row],[Annuel]]/12</f>
        <v>333.36666666666667</v>
      </c>
      <c r="F21" s="83">
        <f>Quotidien[[#This Row],[Quotidien]]*365</f>
        <v>4000.4</v>
      </c>
    </row>
    <row r="22" spans="2:6" ht="30" customHeight="1" x14ac:dyDescent="0.2">
      <c r="B22" s="45" t="s">
        <v>12</v>
      </c>
      <c r="C22" s="32" t="s">
        <v>29</v>
      </c>
      <c r="D22" s="83">
        <v>41.1</v>
      </c>
      <c r="E22" s="83">
        <f>Quotidien[[#This Row],[Annuel]]/12</f>
        <v>1250.125</v>
      </c>
      <c r="F22" s="83">
        <f>Quotidien[[#This Row],[Quotidien]]*365</f>
        <v>15001.5</v>
      </c>
    </row>
    <row r="23" spans="2:6" ht="30" customHeight="1" x14ac:dyDescent="0.2">
      <c r="B23" s="45" t="s">
        <v>12</v>
      </c>
      <c r="C23" s="32" t="s">
        <v>30</v>
      </c>
      <c r="D23" s="83">
        <v>0.68</v>
      </c>
      <c r="E23" s="83">
        <f>Quotidien[[#This Row],[Annuel]]/12</f>
        <v>20.683333333333334</v>
      </c>
      <c r="F23" s="83">
        <f>Quotidien[[#This Row],[Quotidien]]*365</f>
        <v>248.20000000000002</v>
      </c>
    </row>
    <row r="24" spans="2:6" ht="30" customHeight="1" x14ac:dyDescent="0.2">
      <c r="B24" s="45" t="s">
        <v>12</v>
      </c>
      <c r="C24" s="32" t="s">
        <v>31</v>
      </c>
      <c r="D24" s="83">
        <v>3.29</v>
      </c>
      <c r="E24" s="83">
        <f>Quotidien[[#This Row],[Annuel]]/12</f>
        <v>100.07083333333333</v>
      </c>
      <c r="F24" s="83">
        <f>Quotidien[[#This Row],[Quotidien]]*365</f>
        <v>1200.8499999999999</v>
      </c>
    </row>
    <row r="25" spans="2:6" ht="30" customHeight="1" x14ac:dyDescent="0.2">
      <c r="B25" s="45" t="s">
        <v>12</v>
      </c>
      <c r="C25" s="32" t="s">
        <v>32</v>
      </c>
      <c r="D25" s="83">
        <v>1.64</v>
      </c>
      <c r="E25" s="83">
        <f>Quotidien[[#This Row],[Annuel]]/12</f>
        <v>49.883333333333326</v>
      </c>
      <c r="F25" s="83">
        <f>Quotidien[[#This Row],[Quotidien]]*365</f>
        <v>598.59999999999991</v>
      </c>
    </row>
    <row r="26" spans="2:6" ht="30" customHeight="1" x14ac:dyDescent="0.2">
      <c r="B26" s="45" t="s">
        <v>12</v>
      </c>
      <c r="C26" s="32" t="s">
        <v>33</v>
      </c>
      <c r="D26" s="83">
        <v>1.64</v>
      </c>
      <c r="E26" s="83">
        <f>Quotidien[[#This Row],[Annuel]]/12</f>
        <v>49.883333333333326</v>
      </c>
      <c r="F26" s="83">
        <f>Quotidien[[#This Row],[Quotidien]]*365</f>
        <v>598.59999999999991</v>
      </c>
    </row>
    <row r="27" spans="2:6" ht="30" customHeight="1" x14ac:dyDescent="0.2">
      <c r="B27" s="45" t="s">
        <v>12</v>
      </c>
      <c r="C27" s="32" t="s">
        <v>34</v>
      </c>
      <c r="D27" s="83">
        <v>0.82</v>
      </c>
      <c r="E27" s="83">
        <f>Quotidien[[#This Row],[Annuel]]/12</f>
        <v>24.941666666666663</v>
      </c>
      <c r="F27" s="83">
        <f>Quotidien[[#This Row],[Quotidien]]*365</f>
        <v>299.29999999999995</v>
      </c>
    </row>
    <row r="28" spans="2:6" ht="30" customHeight="1" x14ac:dyDescent="0.2">
      <c r="B28" s="45" t="s">
        <v>12</v>
      </c>
      <c r="C28" s="32" t="s">
        <v>35</v>
      </c>
      <c r="D28" s="83">
        <v>0.41</v>
      </c>
      <c r="E28" s="83">
        <f>Quotidien[[#This Row],[Annuel]]/12</f>
        <v>12.470833333333331</v>
      </c>
      <c r="F28" s="83">
        <f>Quotidien[[#This Row],[Quotidien]]*365</f>
        <v>149.64999999999998</v>
      </c>
    </row>
    <row r="29" spans="2:6" ht="30" customHeight="1" x14ac:dyDescent="0.2">
      <c r="B29" s="45" t="s">
        <v>12</v>
      </c>
      <c r="C29" s="32" t="s">
        <v>36</v>
      </c>
      <c r="D29" s="83">
        <v>1.64</v>
      </c>
      <c r="E29" s="83">
        <f>Quotidien[[#This Row],[Annuel]]/12</f>
        <v>49.883333333333326</v>
      </c>
      <c r="F29" s="83">
        <f>Quotidien[[#This Row],[Quotidien]]*365</f>
        <v>598.59999999999991</v>
      </c>
    </row>
    <row r="30" spans="2:6" ht="30" customHeight="1" x14ac:dyDescent="0.2">
      <c r="B30" s="45" t="s">
        <v>12</v>
      </c>
      <c r="C30" s="32" t="s">
        <v>37</v>
      </c>
      <c r="D30" s="83">
        <v>1.64</v>
      </c>
      <c r="E30" s="83">
        <f>Quotidien[[#This Row],[Annuel]]/12</f>
        <v>49.883333333333326</v>
      </c>
      <c r="F30" s="83">
        <f>Quotidien[[#This Row],[Quotidien]]*365</f>
        <v>598.59999999999991</v>
      </c>
    </row>
    <row r="31" spans="2:6" ht="30" customHeight="1" x14ac:dyDescent="0.2">
      <c r="B31" s="45" t="s">
        <v>12</v>
      </c>
      <c r="C31" s="32" t="s">
        <v>38</v>
      </c>
      <c r="D31" s="83">
        <v>4.1100000000000003</v>
      </c>
      <c r="E31" s="83">
        <f>Quotidien[[#This Row],[Annuel]]/12</f>
        <v>125.0125</v>
      </c>
      <c r="F31" s="83">
        <f>Quotidien[[#This Row],[Quotidien]]*365</f>
        <v>1500.15</v>
      </c>
    </row>
    <row r="32" spans="2:6" ht="30" customHeight="1" x14ac:dyDescent="0.2">
      <c r="B32" s="45" t="s">
        <v>12</v>
      </c>
      <c r="C32" s="32" t="s">
        <v>39</v>
      </c>
      <c r="D32" s="83">
        <v>13.7</v>
      </c>
      <c r="E32" s="83">
        <f>Quotidien[[#This Row],[Annuel]]/12</f>
        <v>416.70833333333331</v>
      </c>
      <c r="F32" s="83">
        <f>Quotidien[[#This Row],[Quotidien]]*365</f>
        <v>5000.5</v>
      </c>
    </row>
    <row r="33" spans="2:6" ht="30" customHeight="1" x14ac:dyDescent="0.2">
      <c r="B33" s="45" t="s">
        <v>12</v>
      </c>
      <c r="C33" s="32" t="s">
        <v>40</v>
      </c>
      <c r="D33" s="83">
        <v>3.29</v>
      </c>
      <c r="E33" s="83">
        <f>Quotidien[[#This Row],[Annuel]]/12</f>
        <v>100.07083333333333</v>
      </c>
      <c r="F33" s="83">
        <f>Quotidien[[#This Row],[Quotidien]]*365</f>
        <v>1200.8499999999999</v>
      </c>
    </row>
    <row r="34" spans="2:6" ht="30" customHeight="1" x14ac:dyDescent="0.2">
      <c r="B34" s="45" t="s">
        <v>12</v>
      </c>
      <c r="C34" s="32" t="s">
        <v>41</v>
      </c>
      <c r="D34" s="83">
        <v>1.64</v>
      </c>
      <c r="E34" s="83">
        <f>Quotidien[[#This Row],[Annuel]]/12</f>
        <v>49.883333333333326</v>
      </c>
      <c r="F34" s="83">
        <f>Quotidien[[#This Row],[Quotidien]]*365</f>
        <v>598.59999999999991</v>
      </c>
    </row>
    <row r="35" spans="2:6" ht="30" customHeight="1" x14ac:dyDescent="0.2">
      <c r="B35" s="45" t="s">
        <v>12</v>
      </c>
      <c r="C35" s="32" t="s">
        <v>42</v>
      </c>
      <c r="D35" s="83">
        <v>1</v>
      </c>
      <c r="E35" s="83">
        <f>Quotidien[[#This Row],[Annuel]]/12</f>
        <v>30.416666666666668</v>
      </c>
      <c r="F35" s="83">
        <f>Quotidien[[#This Row],[Quotidien]]*365</f>
        <v>365</v>
      </c>
    </row>
    <row r="36" spans="2:6" ht="30" customHeight="1" x14ac:dyDescent="0.2">
      <c r="B36" s="45" t="s">
        <v>12</v>
      </c>
      <c r="C36" s="32" t="s">
        <v>22</v>
      </c>
      <c r="D36" s="83">
        <v>0</v>
      </c>
      <c r="E36" s="83">
        <f>Quotidien[[#This Row],[Annuel]]/12</f>
        <v>0</v>
      </c>
      <c r="F36" s="83">
        <f>Quotidien[[#This Row],[Quotidien]]*365</f>
        <v>0</v>
      </c>
    </row>
    <row r="37" spans="2:6" ht="30" customHeight="1" x14ac:dyDescent="0.2">
      <c r="B37" s="45" t="s">
        <v>12</v>
      </c>
      <c r="C37" s="32" t="s">
        <v>23</v>
      </c>
      <c r="D37" s="83">
        <v>0</v>
      </c>
      <c r="E37" s="83">
        <f>Quotidien[[#This Row],[Annuel]]/12</f>
        <v>0</v>
      </c>
      <c r="F37" s="83">
        <f>Quotidien[[#This Row],[Quotidien]]*365</f>
        <v>0</v>
      </c>
    </row>
    <row r="38" spans="2:6" ht="30" customHeight="1" x14ac:dyDescent="0.2">
      <c r="B38" s="45" t="s">
        <v>12</v>
      </c>
      <c r="C38" s="32" t="s">
        <v>24</v>
      </c>
      <c r="D38" s="83">
        <v>0</v>
      </c>
      <c r="E38" s="83">
        <f>Quotidien[[#This Row],[Annuel]]/12</f>
        <v>0</v>
      </c>
      <c r="F38" s="83">
        <f>Quotidien[[#This Row],[Quotidien]]*365</f>
        <v>0</v>
      </c>
    </row>
    <row r="39" spans="2:6" ht="30" customHeight="1" x14ac:dyDescent="0.2">
      <c r="B39" s="45" t="s">
        <v>92</v>
      </c>
      <c r="C39" s="32" t="s">
        <v>43</v>
      </c>
      <c r="D39" s="83">
        <v>3.29</v>
      </c>
      <c r="E39" s="83">
        <f>Quotidien[[#This Row],[Annuel]]/12</f>
        <v>100.07083333333333</v>
      </c>
      <c r="F39" s="83">
        <f>Quotidien[[#This Row],[Quotidien]]*365</f>
        <v>1200.8499999999999</v>
      </c>
    </row>
    <row r="40" spans="2:6" ht="30" customHeight="1" x14ac:dyDescent="0.2">
      <c r="B40" s="45" t="s">
        <v>92</v>
      </c>
      <c r="C40" s="32" t="s">
        <v>44</v>
      </c>
      <c r="D40" s="83">
        <v>1.64</v>
      </c>
      <c r="E40" s="83">
        <f>Quotidien[[#This Row],[Annuel]]/12</f>
        <v>49.883333333333326</v>
      </c>
      <c r="F40" s="83">
        <f>Quotidien[[#This Row],[Quotidien]]*365</f>
        <v>598.59999999999991</v>
      </c>
    </row>
    <row r="41" spans="2:6" ht="30" customHeight="1" x14ac:dyDescent="0.2">
      <c r="B41" s="45" t="s">
        <v>92</v>
      </c>
      <c r="C41" s="32" t="s">
        <v>45</v>
      </c>
      <c r="D41" s="83">
        <v>6.16</v>
      </c>
      <c r="E41" s="83">
        <f>Quotidien[[#This Row],[Annuel]]/12</f>
        <v>187.36666666666667</v>
      </c>
      <c r="F41" s="83">
        <f>Quotidien[[#This Row],[Quotidien]]*365</f>
        <v>2248.4</v>
      </c>
    </row>
    <row r="42" spans="2:6" ht="30" customHeight="1" x14ac:dyDescent="0.2">
      <c r="B42" s="45" t="s">
        <v>92</v>
      </c>
      <c r="C42" s="32" t="s">
        <v>46</v>
      </c>
      <c r="D42" s="83">
        <v>3.29</v>
      </c>
      <c r="E42" s="83">
        <f>Quotidien[[#This Row],[Annuel]]/12</f>
        <v>100.07083333333333</v>
      </c>
      <c r="F42" s="83">
        <f>Quotidien[[#This Row],[Quotidien]]*365</f>
        <v>1200.8499999999999</v>
      </c>
    </row>
    <row r="43" spans="2:6" ht="30" customHeight="1" x14ac:dyDescent="0.2">
      <c r="B43" s="45" t="s">
        <v>92</v>
      </c>
      <c r="C43" s="32" t="s">
        <v>47</v>
      </c>
      <c r="D43" s="83">
        <v>0.82</v>
      </c>
      <c r="E43" s="83">
        <f>Quotidien[[#This Row],[Annuel]]/12</f>
        <v>24.941666666666663</v>
      </c>
      <c r="F43" s="83">
        <f>Quotidien[[#This Row],[Quotidien]]*365</f>
        <v>299.29999999999995</v>
      </c>
    </row>
    <row r="44" spans="2:6" ht="30" customHeight="1" x14ac:dyDescent="0.2">
      <c r="B44" s="45" t="s">
        <v>92</v>
      </c>
      <c r="C44" s="32" t="s">
        <v>48</v>
      </c>
      <c r="D44" s="83">
        <v>5.48</v>
      </c>
      <c r="E44" s="83">
        <f>Quotidien[[#This Row],[Annuel]]/12</f>
        <v>166.68333333333334</v>
      </c>
      <c r="F44" s="83">
        <f>Quotidien[[#This Row],[Quotidien]]*365</f>
        <v>2000.2</v>
      </c>
    </row>
    <row r="45" spans="2:6" ht="30" customHeight="1" x14ac:dyDescent="0.2">
      <c r="B45" s="45" t="s">
        <v>92</v>
      </c>
      <c r="C45" s="32" t="s">
        <v>49</v>
      </c>
      <c r="D45" s="83">
        <v>1.64</v>
      </c>
      <c r="E45" s="83">
        <f>Quotidien[[#This Row],[Annuel]]/12</f>
        <v>49.883333333333326</v>
      </c>
      <c r="F45" s="83">
        <f>Quotidien[[#This Row],[Quotidien]]*365</f>
        <v>598.59999999999991</v>
      </c>
    </row>
    <row r="46" spans="2:6" ht="30" customHeight="1" x14ac:dyDescent="0.2">
      <c r="B46" s="45" t="s">
        <v>92</v>
      </c>
      <c r="C46" s="32" t="s">
        <v>50</v>
      </c>
      <c r="D46" s="83">
        <v>0.82</v>
      </c>
      <c r="E46" s="83">
        <f>Quotidien[[#This Row],[Annuel]]/12</f>
        <v>24.941666666666663</v>
      </c>
      <c r="F46" s="83">
        <f>Quotidien[[#This Row],[Quotidien]]*365</f>
        <v>299.29999999999995</v>
      </c>
    </row>
    <row r="47" spans="2:6" ht="30" customHeight="1" x14ac:dyDescent="0.2">
      <c r="B47" s="45" t="s">
        <v>92</v>
      </c>
      <c r="C47" s="32" t="s">
        <v>51</v>
      </c>
      <c r="D47" s="83">
        <v>13.15</v>
      </c>
      <c r="E47" s="83">
        <f>Quotidien[[#This Row],[Annuel]]/12</f>
        <v>399.97916666666669</v>
      </c>
      <c r="F47" s="83">
        <f>Quotidien[[#This Row],[Quotidien]]*365</f>
        <v>4799.75</v>
      </c>
    </row>
    <row r="48" spans="2:6" ht="30" customHeight="1" x14ac:dyDescent="0.2">
      <c r="B48" s="45" t="s">
        <v>92</v>
      </c>
      <c r="C48" s="32" t="s">
        <v>21</v>
      </c>
      <c r="D48" s="83">
        <v>0</v>
      </c>
      <c r="E48" s="83">
        <f>Quotidien[[#This Row],[Annuel]]/12</f>
        <v>0</v>
      </c>
      <c r="F48" s="83">
        <f>Quotidien[[#This Row],[Quotidien]]*365</f>
        <v>0</v>
      </c>
    </row>
    <row r="49" spans="2:6" ht="30" customHeight="1" x14ac:dyDescent="0.2">
      <c r="B49" s="45" t="s">
        <v>92</v>
      </c>
      <c r="C49" s="32" t="s">
        <v>22</v>
      </c>
      <c r="D49" s="83">
        <v>0</v>
      </c>
      <c r="E49" s="83">
        <f>Quotidien[[#This Row],[Annuel]]/12</f>
        <v>0</v>
      </c>
      <c r="F49" s="83">
        <f>Quotidien[[#This Row],[Quotidien]]*365</f>
        <v>0</v>
      </c>
    </row>
    <row r="50" spans="2:6" ht="30" customHeight="1" x14ac:dyDescent="0.2">
      <c r="B50" s="45" t="s">
        <v>13</v>
      </c>
      <c r="C50" s="32" t="s">
        <v>52</v>
      </c>
      <c r="D50" s="83">
        <v>13.7</v>
      </c>
      <c r="E50" s="83">
        <f>Quotidien[[#This Row],[Annuel]]/12</f>
        <v>416.70833333333331</v>
      </c>
      <c r="F50" s="83">
        <f>Quotidien[[#This Row],[Quotidien]]*365</f>
        <v>5000.5</v>
      </c>
    </row>
    <row r="51" spans="2:6" ht="30" customHeight="1" x14ac:dyDescent="0.2">
      <c r="B51" s="45" t="s">
        <v>13</v>
      </c>
      <c r="C51" s="32" t="s">
        <v>53</v>
      </c>
      <c r="D51" s="83">
        <v>32.880000000000003</v>
      </c>
      <c r="E51" s="83">
        <f>Quotidien[[#This Row],[Annuel]]/12</f>
        <v>1000.1</v>
      </c>
      <c r="F51" s="83">
        <f>Quotidien[[#This Row],[Quotidien]]*365</f>
        <v>12001.2</v>
      </c>
    </row>
    <row r="52" spans="2:6" ht="30" customHeight="1" x14ac:dyDescent="0.2">
      <c r="B52" s="45" t="s">
        <v>13</v>
      </c>
      <c r="C52" s="32" t="s">
        <v>54</v>
      </c>
      <c r="D52" s="83">
        <v>16.440000000000001</v>
      </c>
      <c r="E52" s="83">
        <f>Quotidien[[#This Row],[Annuel]]/12</f>
        <v>500.05</v>
      </c>
      <c r="F52" s="83">
        <f>Quotidien[[#This Row],[Quotidien]]*365</f>
        <v>6000.6</v>
      </c>
    </row>
    <row r="53" spans="2:6" ht="30" customHeight="1" x14ac:dyDescent="0.2">
      <c r="B53" s="45" t="s">
        <v>13</v>
      </c>
      <c r="C53" s="32" t="s">
        <v>21</v>
      </c>
      <c r="D53" s="83">
        <v>0</v>
      </c>
      <c r="E53" s="83">
        <f>Quotidien[[#This Row],[Annuel]]/12</f>
        <v>0</v>
      </c>
      <c r="F53" s="83">
        <f>Quotidien[[#This Row],[Quotidien]]*365</f>
        <v>0</v>
      </c>
    </row>
    <row r="54" spans="2:6" ht="30" customHeight="1" x14ac:dyDescent="0.2">
      <c r="B54" s="45" t="s">
        <v>13</v>
      </c>
      <c r="C54" s="32" t="s">
        <v>22</v>
      </c>
      <c r="D54" s="83">
        <v>0</v>
      </c>
      <c r="E54" s="83">
        <f>Quotidien[[#This Row],[Annuel]]/12</f>
        <v>0</v>
      </c>
      <c r="F54" s="83">
        <f>Quotidien[[#This Row],[Quotidien]]*365</f>
        <v>0</v>
      </c>
    </row>
    <row r="55" spans="2:6" s="24" customFormat="1" ht="30" customHeight="1" x14ac:dyDescent="0.2">
      <c r="B55" s="54" t="s">
        <v>15</v>
      </c>
      <c r="C55" s="77"/>
      <c r="D55" s="84">
        <f>SUMIF(Quotidien[Type],"Revenu",Quotidien[Quotidien])-SUMIF(Quotidien[Type],"&lt;&gt;Revenu",Quotidien[Quotidien])</f>
        <v>107.10000000000014</v>
      </c>
      <c r="E55" s="84">
        <f>SUMIF(Quotidien[Type],"Revenu",Quotidien[Mensuel])-SUMIF(Quotidien[Type],"&lt;&gt;Revenu",Quotidien[Mensuel])</f>
        <v>3257.625</v>
      </c>
      <c r="F55" s="84">
        <f>SUMIF(Quotidien[Type],"Revenu",Quotidien[Annuel])-SUMIF(Quotidien[Type],"&lt;&gt;Revenu",Quotidien[Annuel])</f>
        <v>39091.500000000015</v>
      </c>
    </row>
  </sheetData>
  <mergeCells count="2">
    <mergeCell ref="D2:E2"/>
    <mergeCell ref="F2:I2"/>
  </mergeCells>
  <conditionalFormatting sqref="D12:F55">
    <cfRule type="expression" dxfId="93" priority="1">
      <formula>(MOD(ROW(),2)=0)*($B12&lt;&gt;"Revenu")</formula>
    </cfRule>
    <cfRule type="expression" dxfId="92" priority="8">
      <formula>(MOD(ROW(),2)=0)*($B12="Revenu")</formula>
    </cfRule>
  </conditionalFormatting>
  <conditionalFormatting sqref="F12:F55">
    <cfRule type="expression" dxfId="91" priority="2">
      <formula>(MOD(ROW(),2)&lt;&gt;0)*($B12&lt;&gt;"Revenu")</formula>
    </cfRule>
    <cfRule type="expression" dxfId="90" priority="5">
      <formula>(MOD(ROW(),2)&lt;&gt;0)*($B12="Revenu")</formula>
    </cfRule>
  </conditionalFormatting>
  <conditionalFormatting sqref="E12:E55">
    <cfRule type="expression" dxfId="89" priority="3">
      <formula>(MOD(ROW(),2)&lt;&gt;0)*($B12&lt;&gt;"Revenu")</formula>
    </cfRule>
    <cfRule type="expression" dxfId="88" priority="6">
      <formula>(MOD(ROW(),2)&lt;&gt;0)*($B12="Revenu")</formula>
    </cfRule>
  </conditionalFormatting>
  <conditionalFormatting sqref="D12:D55">
    <cfRule type="expression" dxfId="87" priority="4">
      <formula>(MOD(ROW(),2)&lt;&gt;0)*($B12&lt;&gt;"Revenu")</formula>
    </cfRule>
    <cfRule type="expression" dxfId="86" priority="7">
      <formula>(MOD(ROW(),2)&lt;&gt;0)*($B12="Revenu")</formula>
    </cfRule>
  </conditionalFormatting>
  <conditionalFormatting sqref="B12:C55">
    <cfRule type="expression" dxfId="85" priority="9">
      <formula>(MOD(ROW(),2)&lt;&gt;0)*($B12="Revenu")</formula>
    </cfRule>
    <cfRule type="expression" dxfId="84" priority="10">
      <formula>(MOD(ROW(),2)=0)*($B12="Revenu")</formula>
    </cfRule>
  </conditionalFormatting>
  <dataValidations count="15">
    <dataValidation allowBlank="1" showInputMessage="1" showErrorMessage="1" prompt="Le récapitulatif quotidien est mis à jour automatiquement dans les cellules ci-dessous." sqref="B4" xr:uid="{00000000-0002-0000-0100-000000000000}"/>
    <dataValidation allowBlank="1" showInputMessage="1" showErrorMessage="1" promptTitle="Flux de trésorerie quotidien" prompt="_x000a_Créer flux de trésorerie quotidien dans cette feuille._x000a__x000a_Entrer les détails du tableau commençant dans B12. Le total des espèces disponibles est calculé dans D2. Les totaux par type sont calculés dans C6 à E9. Le conseil est dans F2." sqref="A1" xr:uid="{00000000-0002-0000-0100-000001000000}"/>
    <dataValidation allowBlank="1" showInputMessage="1" showErrorMessage="1" prompt="Les flux de trésorerie annuels sont calculés automatiquement dans cette colonne sous ce titre." sqref="F11" xr:uid="{00000000-0002-0000-0100-000002000000}"/>
    <dataValidation allowBlank="1" showInputMessage="1" showErrorMessage="1" prompt="Les flux de trésorerie mensuels sont calculés automatiquement dans cette colonne sous ce titre." sqref="E11" xr:uid="{00000000-0002-0000-0100-000003000000}"/>
    <dataValidation allowBlank="1" showInputMessage="1" showErrorMessage="1" prompt="Entrez la valeur des flux de trésorerie quotidiens dans cette colonne sous ce titre." sqref="D11" xr:uid="{00000000-0002-0000-0100-000004000000}"/>
    <dataValidation allowBlank="1" showInputMessage="1" showErrorMessage="1" prompt="Entrez une description dans cette colonne sous ce titre." sqref="C11" xr:uid="{00000000-0002-0000-0100-000005000000}"/>
    <dataValidation allowBlank="1" showInputMessage="1" showErrorMessage="1" prompt="Sélectionnez le type dans cette colonne sous ce titre. Appuyez sur Alt+Flèche bas pour accéder aux options, puis sur Flèche bas et Entrée pour effectuer une sélection. Utilisez les filtres de titre pour trouver des entrées spécifiques." sqref="B11" xr:uid="{00000000-0002-0000-0100-000006000000}"/>
    <dataValidation type="list" errorStyle="warning" allowBlank="1" showInputMessage="1" showErrorMessage="1" error="Sélectionnez un type dans la liste. Sélectionnez Annuler, appuyez sur Alt+Flèche bas pour accéder aux options, puis sur Flèche bas et Entrée pour effectuer une sélection." sqref="B13:B54 B12" xr:uid="{00000000-0002-0000-0100-000007000000}">
      <formula1>"Revenu,Dépenses,Dépenses discrétionnaires,Épargne"</formula1>
    </dataValidation>
    <dataValidation allowBlank="1" showInputMessage="1" showErrorMessage="1" prompt="Le titre de cette feuille de calcul se trouve dans cette cellule" sqref="B1" xr:uid="{00000000-0002-0000-0100-000008000000}"/>
    <dataValidation allowBlank="1" showInputMessage="1" showErrorMessage="1" prompt="Le total des espèces disponibles est calculé automatiquement dans la cellule située à droite" sqref="B2:C2" xr:uid="{00000000-0002-0000-0100-000009000000}"/>
    <dataValidation allowBlank="1" showInputMessage="1" showErrorMessage="1" prompt="Le total des espèces disponibles est calculé automatiquement dans cette cellule" sqref="D2:E2" xr:uid="{00000000-0002-0000-0100-00000A000000}"/>
    <dataValidation allowBlank="1" showInputMessage="1" showErrorMessage="1" prompt="Les éléments pour lesquels les totaux sont calculés se trouvent dans cette colonne sous cet en-tête, des cellules B6 à B9" sqref="B5" xr:uid="{00000000-0002-0000-0100-00000B000000}"/>
    <dataValidation allowBlank="1" showInputMessage="1" showErrorMessage="1" prompt="Les quantités quotidiennes sont automatiquement calculées dans cette colonne sous cet en-tête, des cellules C6 à C9" sqref="C5" xr:uid="{00000000-0002-0000-0100-00000C000000}"/>
    <dataValidation allowBlank="1" showInputMessage="1" showErrorMessage="1" prompt="Les montants mensuels sont calculés automatiquement dans cette colonne sous cet en-tête, des cellules D6 à D9" sqref="D5" xr:uid="{00000000-0002-0000-0100-00000D000000}"/>
    <dataValidation allowBlank="1" showInputMessage="1" showErrorMessage="1" prompt="Les montants annuels sont calculés automatiquement dans cette colonne sous cet en-tête, des cellules E6 à E9" sqref="E5" xr:uid="{00000000-0002-0000-0100-00000E000000}"/>
  </dataValidations>
  <hyperlinks>
    <hyperlink ref="F1" location="Guide!A1" tooltip="Sélectionnez ce lien pour accéder à la feuille de calcul Guide." display="Navigation button for Guide worksheet is in this cell." xr:uid="{00000000-0004-0000-0100-000000000000}"/>
    <hyperlink ref="G1" location="'Mensuel flux de trésorerie'!A1" tooltip="Sélectionnez ce lien pour accéder à la feuille de calcul Flux de trésorerie mensuels." display="'Mensuel flux de trésorerie'!A1" xr:uid="{00000000-0004-0000-0100-000001000000}"/>
    <hyperlink ref="I1" location="Revenu!A1" tooltip="Sélectionnez ce lien pour accéder à la feuille de calcul Revenus." display="INCOME" xr:uid="{00000000-0004-0000-0100-000002000000}"/>
    <hyperlink ref="H1" location="'Récapitulatif quotidien'!A1" tooltip="Sélectionnez ce lien pour accéder à la cellule A1 de cette feuille de calcul." display="DAILY SUMMARY" xr:uid="{00000000-0004-0000-0100-000003000000}"/>
  </hyperlinks>
  <printOptions horizontalCentered="1"/>
  <pageMargins left="0.25" right="0.25" top="0.5" bottom="0.5" header="0.3" footer="0.3"/>
  <pageSetup paperSize="9" scale="56" fitToHeight="0" orientation="portrait" r:id="rId1"/>
  <headerFooter differentFirst="1">
    <oddFooter>Page &amp;P of &amp;N</oddFooter>
  </headerFooter>
  <rowBreaks count="1" manualBreakCount="1">
    <brk id="37" max="16383" man="1"/>
  </rowBreaks>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pageSetUpPr autoPageBreaks="0" fitToPage="1"/>
  </sheetPr>
  <dimension ref="A1:R49"/>
  <sheetViews>
    <sheetView showGridLines="0" zoomScaleNormal="100" workbookViewId="0"/>
  </sheetViews>
  <sheetFormatPr defaultColWidth="8.88671875" defaultRowHeight="26.1" customHeight="1" x14ac:dyDescent="0.2"/>
  <cols>
    <col min="1" max="1" width="1.77734375" style="24" customWidth="1"/>
    <col min="2" max="2" width="22.109375" style="24" customWidth="1"/>
    <col min="3" max="3" width="18.77734375" style="24" customWidth="1"/>
    <col min="4" max="17" width="14.77734375" style="24" customWidth="1"/>
    <col min="18" max="18" width="1.77734375" style="24" customWidth="1"/>
    <col min="19" max="16384" width="8.88671875" style="24"/>
  </cols>
  <sheetData>
    <row r="1" spans="1:18" s="30" customFormat="1" ht="44.1" customHeight="1" x14ac:dyDescent="0.2">
      <c r="A1" s="29"/>
      <c r="B1" s="16" t="s">
        <v>0</v>
      </c>
      <c r="C1" s="16"/>
      <c r="D1" s="16"/>
      <c r="E1" s="16"/>
      <c r="F1" s="16"/>
      <c r="G1" s="16"/>
      <c r="H1" s="16"/>
      <c r="I1" s="79" t="s">
        <v>93</v>
      </c>
      <c r="J1" s="79" t="s">
        <v>91</v>
      </c>
      <c r="K1" s="16"/>
      <c r="R1" s="30" t="s">
        <v>8</v>
      </c>
    </row>
    <row r="2" spans="1:18" s="3" customFormat="1" ht="44.1" customHeight="1" x14ac:dyDescent="0.2">
      <c r="B2" s="74"/>
      <c r="C2" s="74" t="s">
        <v>60</v>
      </c>
      <c r="D2" s="96">
        <f>FluxTrésorerieMensuelsÀCeJour</f>
        <v>18380</v>
      </c>
      <c r="E2" s="96"/>
      <c r="F2" s="97" t="s">
        <v>63</v>
      </c>
      <c r="G2" s="98"/>
      <c r="H2" s="98"/>
      <c r="I2" s="98"/>
      <c r="J2" s="98"/>
      <c r="K2" s="98"/>
      <c r="L2" s="22"/>
      <c r="M2" s="22"/>
      <c r="N2" s="22"/>
      <c r="O2" s="22"/>
      <c r="P2" s="22"/>
    </row>
    <row r="3" spans="1:18" s="2" customFormat="1" ht="33.950000000000003" customHeight="1" x14ac:dyDescent="0.2">
      <c r="B3" s="31"/>
      <c r="C3" s="31"/>
      <c r="D3" s="85"/>
      <c r="E3" s="85"/>
      <c r="F3" s="1"/>
      <c r="G3" s="1"/>
      <c r="H3" s="1"/>
      <c r="I3" s="1"/>
      <c r="J3" s="1"/>
      <c r="K3" s="1"/>
      <c r="L3" s="1"/>
      <c r="M3" s="1"/>
      <c r="N3" s="1"/>
      <c r="O3" s="1"/>
      <c r="P3" s="1"/>
    </row>
    <row r="4" spans="1:18" s="36" customFormat="1" ht="33.950000000000003" customHeight="1" thickBot="1" x14ac:dyDescent="0.25">
      <c r="B4" s="66" t="s">
        <v>14</v>
      </c>
      <c r="C4" s="66" t="s">
        <v>18</v>
      </c>
      <c r="D4" s="66" t="s">
        <v>61</v>
      </c>
      <c r="E4" s="66" t="s">
        <v>62</v>
      </c>
      <c r="F4" s="66" t="s">
        <v>64</v>
      </c>
      <c r="G4" s="66" t="s">
        <v>65</v>
      </c>
      <c r="H4" s="66" t="s">
        <v>66</v>
      </c>
      <c r="I4" s="66" t="s">
        <v>67</v>
      </c>
      <c r="J4" s="66" t="s">
        <v>68</v>
      </c>
      <c r="K4" s="66" t="s">
        <v>69</v>
      </c>
      <c r="L4" s="66" t="s">
        <v>70</v>
      </c>
      <c r="M4" s="66" t="s">
        <v>71</v>
      </c>
      <c r="N4" s="66" t="s">
        <v>72</v>
      </c>
      <c r="O4" s="66" t="s">
        <v>73</v>
      </c>
      <c r="P4" s="66" t="s">
        <v>15</v>
      </c>
      <c r="Q4" s="67"/>
    </row>
    <row r="5" spans="1:18" s="32" customFormat="1" ht="26.1" customHeight="1" x14ac:dyDescent="0.2">
      <c r="B5" s="33" t="s">
        <v>11</v>
      </c>
      <c r="C5" s="33" t="s">
        <v>19</v>
      </c>
      <c r="D5" s="83">
        <v>7500</v>
      </c>
      <c r="E5" s="83">
        <v>7500</v>
      </c>
      <c r="F5" s="83">
        <v>7500</v>
      </c>
      <c r="G5" s="83">
        <v>7500</v>
      </c>
      <c r="H5" s="83">
        <v>7500</v>
      </c>
      <c r="I5" s="83">
        <v>7500</v>
      </c>
      <c r="J5" s="83"/>
      <c r="K5" s="83"/>
      <c r="L5" s="83"/>
      <c r="M5" s="83"/>
      <c r="N5" s="83"/>
      <c r="O5" s="83"/>
      <c r="P5" s="83">
        <f>SUM(Mensuel[[#This Row],[Jan.]:[Déc.]])</f>
        <v>45000</v>
      </c>
    </row>
    <row r="6" spans="1:18" s="32" customFormat="1" ht="26.1" customHeight="1" x14ac:dyDescent="0.2">
      <c r="B6" s="33" t="s">
        <v>11</v>
      </c>
      <c r="C6" s="33" t="s">
        <v>20</v>
      </c>
      <c r="D6" s="83">
        <v>400</v>
      </c>
      <c r="E6" s="83">
        <v>400</v>
      </c>
      <c r="F6" s="83">
        <v>500</v>
      </c>
      <c r="G6" s="83">
        <v>200</v>
      </c>
      <c r="H6" s="83">
        <v>0</v>
      </c>
      <c r="I6" s="83">
        <v>600</v>
      </c>
      <c r="J6" s="83"/>
      <c r="K6" s="83"/>
      <c r="L6" s="83"/>
      <c r="M6" s="83"/>
      <c r="N6" s="83"/>
      <c r="O6" s="83"/>
      <c r="P6" s="83">
        <f>SUM(Mensuel[[#This Row],[Jan.]:[Déc.]])</f>
        <v>2100</v>
      </c>
    </row>
    <row r="7" spans="1:18" s="32" customFormat="1" ht="26.1" customHeight="1" x14ac:dyDescent="0.2">
      <c r="B7" s="33" t="s">
        <v>11</v>
      </c>
      <c r="C7" s="33" t="s">
        <v>21</v>
      </c>
      <c r="D7" s="83">
        <v>2500</v>
      </c>
      <c r="E7" s="83">
        <v>2500</v>
      </c>
      <c r="F7" s="83">
        <v>2500</v>
      </c>
      <c r="G7" s="83">
        <v>2500</v>
      </c>
      <c r="H7" s="83">
        <v>2500</v>
      </c>
      <c r="I7" s="83">
        <v>2500</v>
      </c>
      <c r="J7" s="83"/>
      <c r="K7" s="83"/>
      <c r="L7" s="83"/>
      <c r="M7" s="83"/>
      <c r="N7" s="83"/>
      <c r="O7" s="83"/>
      <c r="P7" s="83">
        <f>SUM(Mensuel[[#This Row],[Jan.]:[Déc.]])</f>
        <v>15000</v>
      </c>
    </row>
    <row r="8" spans="1:18" s="32" customFormat="1" ht="26.1" customHeight="1" x14ac:dyDescent="0.2">
      <c r="B8" s="33" t="s">
        <v>11</v>
      </c>
      <c r="C8" s="33" t="s">
        <v>22</v>
      </c>
      <c r="D8" s="83">
        <v>0</v>
      </c>
      <c r="E8" s="83">
        <v>0</v>
      </c>
      <c r="F8" s="83">
        <v>0</v>
      </c>
      <c r="G8" s="83">
        <v>0</v>
      </c>
      <c r="H8" s="83">
        <v>0</v>
      </c>
      <c r="I8" s="83">
        <v>0</v>
      </c>
      <c r="J8" s="83"/>
      <c r="K8" s="83"/>
      <c r="L8" s="83"/>
      <c r="M8" s="83"/>
      <c r="N8" s="83"/>
      <c r="O8" s="83"/>
      <c r="P8" s="83">
        <f>SUM(Mensuel[[#This Row],[Jan.]:[Déc.]])</f>
        <v>0</v>
      </c>
    </row>
    <row r="9" spans="1:18" s="32" customFormat="1" ht="26.1" customHeight="1" x14ac:dyDescent="0.2">
      <c r="B9" s="33" t="s">
        <v>11</v>
      </c>
      <c r="C9" s="33" t="s">
        <v>23</v>
      </c>
      <c r="D9" s="83">
        <v>0</v>
      </c>
      <c r="E9" s="83">
        <v>0</v>
      </c>
      <c r="F9" s="83">
        <v>0</v>
      </c>
      <c r="G9" s="83">
        <v>0</v>
      </c>
      <c r="H9" s="83">
        <v>0</v>
      </c>
      <c r="I9" s="83">
        <v>0</v>
      </c>
      <c r="J9" s="83"/>
      <c r="K9" s="83"/>
      <c r="L9" s="83"/>
      <c r="M9" s="83"/>
      <c r="N9" s="83"/>
      <c r="O9" s="83"/>
      <c r="P9" s="83">
        <f>SUM(Mensuel[[#This Row],[Jan.]:[Déc.]])</f>
        <v>0</v>
      </c>
    </row>
    <row r="10" spans="1:18" s="32" customFormat="1" ht="26.1" customHeight="1" x14ac:dyDescent="0.2">
      <c r="B10" s="33" t="s">
        <v>11</v>
      </c>
      <c r="C10" s="33" t="s">
        <v>24</v>
      </c>
      <c r="D10" s="83">
        <v>0</v>
      </c>
      <c r="E10" s="83">
        <v>0</v>
      </c>
      <c r="F10" s="83">
        <v>0</v>
      </c>
      <c r="G10" s="83">
        <v>0</v>
      </c>
      <c r="H10" s="83">
        <v>0</v>
      </c>
      <c r="I10" s="83">
        <v>0</v>
      </c>
      <c r="J10" s="83"/>
      <c r="K10" s="83"/>
      <c r="L10" s="83"/>
      <c r="M10" s="83"/>
      <c r="N10" s="83"/>
      <c r="O10" s="83"/>
      <c r="P10" s="83">
        <f>SUM(Mensuel[[#This Row],[Jan.]:[Déc.]])</f>
        <v>0</v>
      </c>
    </row>
    <row r="11" spans="1:18" s="32" customFormat="1" ht="26.1" customHeight="1" x14ac:dyDescent="0.2">
      <c r="B11" s="33" t="s">
        <v>12</v>
      </c>
      <c r="C11" s="33" t="s">
        <v>25</v>
      </c>
      <c r="D11" s="83">
        <v>1250</v>
      </c>
      <c r="E11" s="83">
        <v>1250</v>
      </c>
      <c r="F11" s="83">
        <v>1250</v>
      </c>
      <c r="G11" s="83">
        <v>1250</v>
      </c>
      <c r="H11" s="83">
        <v>1250</v>
      </c>
      <c r="I11" s="83">
        <v>1250</v>
      </c>
      <c r="J11" s="83"/>
      <c r="K11" s="83"/>
      <c r="L11" s="83"/>
      <c r="M11" s="83"/>
      <c r="N11" s="83"/>
      <c r="O11" s="83"/>
      <c r="P11" s="83">
        <f>SUM(Mensuel[[#This Row],[Jan.]:[Déc.]])</f>
        <v>7500</v>
      </c>
    </row>
    <row r="12" spans="1:18" s="32" customFormat="1" ht="26.1" customHeight="1" x14ac:dyDescent="0.2">
      <c r="B12" s="33" t="s">
        <v>12</v>
      </c>
      <c r="C12" s="33" t="s">
        <v>26</v>
      </c>
      <c r="D12" s="83">
        <v>208.33333333333334</v>
      </c>
      <c r="E12" s="83">
        <v>208.33333333333334</v>
      </c>
      <c r="F12" s="83">
        <v>208.33333333333334</v>
      </c>
      <c r="G12" s="83">
        <v>208.33333333333334</v>
      </c>
      <c r="H12" s="83">
        <v>208.33333333333334</v>
      </c>
      <c r="I12" s="83">
        <v>208.33333333333334</v>
      </c>
      <c r="J12" s="83"/>
      <c r="K12" s="83"/>
      <c r="L12" s="83"/>
      <c r="M12" s="83"/>
      <c r="N12" s="83"/>
      <c r="O12" s="83"/>
      <c r="P12" s="83">
        <f>SUM(Mensuel[[#This Row],[Jan.]:[Déc.]])</f>
        <v>1250</v>
      </c>
    </row>
    <row r="13" spans="1:18" ht="26.1" customHeight="1" x14ac:dyDescent="0.2">
      <c r="B13" s="33" t="s">
        <v>12</v>
      </c>
      <c r="C13" s="33" t="s">
        <v>27</v>
      </c>
      <c r="D13" s="83">
        <v>16.666666666666668</v>
      </c>
      <c r="E13" s="83">
        <v>16.666666666666668</v>
      </c>
      <c r="F13" s="83">
        <v>16.666666666666668</v>
      </c>
      <c r="G13" s="83">
        <v>16.666666666666668</v>
      </c>
      <c r="H13" s="83">
        <v>16.666666666666668</v>
      </c>
      <c r="I13" s="83">
        <v>16.666666666666668</v>
      </c>
      <c r="J13" s="83"/>
      <c r="K13" s="83"/>
      <c r="L13" s="83"/>
      <c r="M13" s="83"/>
      <c r="N13" s="83"/>
      <c r="O13" s="83"/>
      <c r="P13" s="83">
        <f>SUM(Mensuel[[#This Row],[Jan.]:[Déc.]])</f>
        <v>100.00000000000001</v>
      </c>
      <c r="Q13" s="32"/>
    </row>
    <row r="14" spans="1:18" ht="26.1" customHeight="1" x14ac:dyDescent="0.2">
      <c r="B14" s="33" t="s">
        <v>12</v>
      </c>
      <c r="C14" s="33" t="s">
        <v>28</v>
      </c>
      <c r="D14" s="83">
        <v>333.33333333333331</v>
      </c>
      <c r="E14" s="83">
        <v>333.33333333333331</v>
      </c>
      <c r="F14" s="83">
        <v>333.33333333333331</v>
      </c>
      <c r="G14" s="83">
        <v>333.33333333333331</v>
      </c>
      <c r="H14" s="83">
        <v>333.33333333333331</v>
      </c>
      <c r="I14" s="83">
        <v>333.33333333333331</v>
      </c>
      <c r="J14" s="83"/>
      <c r="K14" s="83"/>
      <c r="L14" s="83"/>
      <c r="M14" s="83"/>
      <c r="N14" s="83"/>
      <c r="O14" s="83"/>
      <c r="P14" s="83">
        <f>SUM(Mensuel[[#This Row],[Jan.]:[Déc.]])</f>
        <v>1999.9999999999998</v>
      </c>
      <c r="Q14" s="32"/>
    </row>
    <row r="15" spans="1:18" ht="26.1" customHeight="1" x14ac:dyDescent="0.2">
      <c r="B15" s="33" t="s">
        <v>12</v>
      </c>
      <c r="C15" s="33" t="s">
        <v>29</v>
      </c>
      <c r="D15" s="83">
        <v>1250</v>
      </c>
      <c r="E15" s="83">
        <v>1250</v>
      </c>
      <c r="F15" s="83">
        <v>1250</v>
      </c>
      <c r="G15" s="83">
        <v>1250</v>
      </c>
      <c r="H15" s="83">
        <v>1250</v>
      </c>
      <c r="I15" s="83">
        <v>1250</v>
      </c>
      <c r="J15" s="83"/>
      <c r="K15" s="83"/>
      <c r="L15" s="83"/>
      <c r="M15" s="83"/>
      <c r="N15" s="83"/>
      <c r="O15" s="83"/>
      <c r="P15" s="83">
        <f>SUM(Mensuel[[#This Row],[Jan.]:[Déc.]])</f>
        <v>7500</v>
      </c>
      <c r="Q15" s="32"/>
    </row>
    <row r="16" spans="1:18" ht="26.1" customHeight="1" x14ac:dyDescent="0.2">
      <c r="B16" s="33" t="s">
        <v>12</v>
      </c>
      <c r="C16" s="33" t="s">
        <v>30</v>
      </c>
      <c r="D16" s="83">
        <v>25</v>
      </c>
      <c r="E16" s="83">
        <v>25</v>
      </c>
      <c r="F16" s="83">
        <v>25</v>
      </c>
      <c r="G16" s="83">
        <v>25</v>
      </c>
      <c r="H16" s="83">
        <v>25</v>
      </c>
      <c r="I16" s="83">
        <v>25</v>
      </c>
      <c r="J16" s="83"/>
      <c r="K16" s="83"/>
      <c r="L16" s="83"/>
      <c r="M16" s="83"/>
      <c r="N16" s="83"/>
      <c r="O16" s="83"/>
      <c r="P16" s="83">
        <f>SUM(Mensuel[[#This Row],[Jan.]:[Déc.]])</f>
        <v>150</v>
      </c>
      <c r="Q16" s="32"/>
    </row>
    <row r="17" spans="2:17" ht="26.1" customHeight="1" x14ac:dyDescent="0.2">
      <c r="B17" s="33" t="s">
        <v>12</v>
      </c>
      <c r="C17" s="33" t="s">
        <v>31</v>
      </c>
      <c r="D17" s="83">
        <v>100</v>
      </c>
      <c r="E17" s="83">
        <v>100</v>
      </c>
      <c r="F17" s="83">
        <v>100</v>
      </c>
      <c r="G17" s="83">
        <v>100</v>
      </c>
      <c r="H17" s="83">
        <v>100</v>
      </c>
      <c r="I17" s="83">
        <v>100</v>
      </c>
      <c r="J17" s="83"/>
      <c r="K17" s="83"/>
      <c r="L17" s="83"/>
      <c r="M17" s="83"/>
      <c r="N17" s="83"/>
      <c r="O17" s="83"/>
      <c r="P17" s="83">
        <f>SUM(Mensuel[[#This Row],[Jan.]:[Déc.]])</f>
        <v>600</v>
      </c>
      <c r="Q17" s="32"/>
    </row>
    <row r="18" spans="2:17" ht="26.1" customHeight="1" x14ac:dyDescent="0.2">
      <c r="B18" s="33" t="s">
        <v>12</v>
      </c>
      <c r="C18" s="33" t="s">
        <v>32</v>
      </c>
      <c r="D18" s="83">
        <v>50</v>
      </c>
      <c r="E18" s="83">
        <v>50</v>
      </c>
      <c r="F18" s="83">
        <v>50</v>
      </c>
      <c r="G18" s="83">
        <v>50</v>
      </c>
      <c r="H18" s="83">
        <v>50</v>
      </c>
      <c r="I18" s="83">
        <v>50</v>
      </c>
      <c r="J18" s="83"/>
      <c r="K18" s="83"/>
      <c r="L18" s="83"/>
      <c r="M18" s="83"/>
      <c r="N18" s="83"/>
      <c r="O18" s="83"/>
      <c r="P18" s="83">
        <f>SUM(Mensuel[[#This Row],[Jan.]:[Déc.]])</f>
        <v>300</v>
      </c>
      <c r="Q18" s="32"/>
    </row>
    <row r="19" spans="2:17" ht="26.1" customHeight="1" x14ac:dyDescent="0.2">
      <c r="B19" s="33" t="s">
        <v>12</v>
      </c>
      <c r="C19" s="33" t="s">
        <v>33</v>
      </c>
      <c r="D19" s="83">
        <v>50</v>
      </c>
      <c r="E19" s="83">
        <v>50</v>
      </c>
      <c r="F19" s="83">
        <v>50</v>
      </c>
      <c r="G19" s="83">
        <v>50</v>
      </c>
      <c r="H19" s="83">
        <v>50</v>
      </c>
      <c r="I19" s="83">
        <v>50</v>
      </c>
      <c r="J19" s="83"/>
      <c r="K19" s="83"/>
      <c r="L19" s="83"/>
      <c r="M19" s="83"/>
      <c r="N19" s="83"/>
      <c r="O19" s="83"/>
      <c r="P19" s="83">
        <f>SUM(Mensuel[[#This Row],[Jan.]:[Déc.]])</f>
        <v>300</v>
      </c>
      <c r="Q19" s="32"/>
    </row>
    <row r="20" spans="2:17" ht="26.1" customHeight="1" x14ac:dyDescent="0.2">
      <c r="B20" s="33" t="s">
        <v>12</v>
      </c>
      <c r="C20" s="33" t="s">
        <v>34</v>
      </c>
      <c r="D20" s="83">
        <v>25</v>
      </c>
      <c r="E20" s="83">
        <v>25</v>
      </c>
      <c r="F20" s="83">
        <v>25</v>
      </c>
      <c r="G20" s="83">
        <v>25</v>
      </c>
      <c r="H20" s="83">
        <v>25</v>
      </c>
      <c r="I20" s="83">
        <v>25</v>
      </c>
      <c r="J20" s="83"/>
      <c r="K20" s="83"/>
      <c r="L20" s="83"/>
      <c r="M20" s="83"/>
      <c r="N20" s="83"/>
      <c r="O20" s="83"/>
      <c r="P20" s="83">
        <f>SUM(Mensuel[[#This Row],[Jan.]:[Déc.]])</f>
        <v>150</v>
      </c>
      <c r="Q20" s="32"/>
    </row>
    <row r="21" spans="2:17" ht="26.1" customHeight="1" x14ac:dyDescent="0.2">
      <c r="B21" s="33" t="s">
        <v>12</v>
      </c>
      <c r="C21" s="33" t="s">
        <v>35</v>
      </c>
      <c r="D21" s="83">
        <v>12.5</v>
      </c>
      <c r="E21" s="83">
        <v>12.5</v>
      </c>
      <c r="F21" s="83">
        <v>12.5</v>
      </c>
      <c r="G21" s="83">
        <v>12.5</v>
      </c>
      <c r="H21" s="83">
        <v>12.5</v>
      </c>
      <c r="I21" s="83">
        <v>12.5</v>
      </c>
      <c r="J21" s="83"/>
      <c r="K21" s="83"/>
      <c r="L21" s="83"/>
      <c r="M21" s="83"/>
      <c r="N21" s="83"/>
      <c r="O21" s="83"/>
      <c r="P21" s="83">
        <f>SUM(Mensuel[[#This Row],[Jan.]:[Déc.]])</f>
        <v>75</v>
      </c>
      <c r="Q21" s="32"/>
    </row>
    <row r="22" spans="2:17" ht="26.1" customHeight="1" x14ac:dyDescent="0.2">
      <c r="B22" s="33" t="s">
        <v>12</v>
      </c>
      <c r="C22" s="33" t="s">
        <v>36</v>
      </c>
      <c r="D22" s="83">
        <v>50</v>
      </c>
      <c r="E22" s="83">
        <v>50</v>
      </c>
      <c r="F22" s="83">
        <v>50</v>
      </c>
      <c r="G22" s="83">
        <v>50</v>
      </c>
      <c r="H22" s="83">
        <v>50</v>
      </c>
      <c r="I22" s="83">
        <v>50</v>
      </c>
      <c r="J22" s="83"/>
      <c r="K22" s="83"/>
      <c r="L22" s="83"/>
      <c r="M22" s="83"/>
      <c r="N22" s="83"/>
      <c r="O22" s="83"/>
      <c r="P22" s="83">
        <f>SUM(Mensuel[[#This Row],[Jan.]:[Déc.]])</f>
        <v>300</v>
      </c>
      <c r="Q22" s="32"/>
    </row>
    <row r="23" spans="2:17" ht="26.1" customHeight="1" x14ac:dyDescent="0.2">
      <c r="B23" s="33" t="s">
        <v>12</v>
      </c>
      <c r="C23" s="33" t="s">
        <v>37</v>
      </c>
      <c r="D23" s="83">
        <v>50</v>
      </c>
      <c r="E23" s="83">
        <v>50</v>
      </c>
      <c r="F23" s="83">
        <v>50</v>
      </c>
      <c r="G23" s="83">
        <v>50</v>
      </c>
      <c r="H23" s="83">
        <v>50</v>
      </c>
      <c r="I23" s="83">
        <v>50</v>
      </c>
      <c r="J23" s="83"/>
      <c r="K23" s="83"/>
      <c r="L23" s="83"/>
      <c r="M23" s="83"/>
      <c r="N23" s="83"/>
      <c r="O23" s="83"/>
      <c r="P23" s="83">
        <f>SUM(Mensuel[[#This Row],[Jan.]:[Déc.]])</f>
        <v>300</v>
      </c>
      <c r="Q23" s="32"/>
    </row>
    <row r="24" spans="2:17" ht="26.1" customHeight="1" x14ac:dyDescent="0.2">
      <c r="B24" s="33" t="s">
        <v>12</v>
      </c>
      <c r="C24" s="33" t="s">
        <v>38</v>
      </c>
      <c r="D24" s="83">
        <v>125</v>
      </c>
      <c r="E24" s="83">
        <v>125</v>
      </c>
      <c r="F24" s="83">
        <v>125</v>
      </c>
      <c r="G24" s="83">
        <v>125</v>
      </c>
      <c r="H24" s="83">
        <v>125</v>
      </c>
      <c r="I24" s="83">
        <v>125</v>
      </c>
      <c r="J24" s="83"/>
      <c r="K24" s="83"/>
      <c r="L24" s="83"/>
      <c r="M24" s="83"/>
      <c r="N24" s="83"/>
      <c r="O24" s="83"/>
      <c r="P24" s="83">
        <f>SUM(Mensuel[[#This Row],[Jan.]:[Déc.]])</f>
        <v>750</v>
      </c>
      <c r="Q24" s="32"/>
    </row>
    <row r="25" spans="2:17" ht="26.1" customHeight="1" x14ac:dyDescent="0.2">
      <c r="B25" s="33" t="s">
        <v>12</v>
      </c>
      <c r="C25" s="33" t="s">
        <v>39</v>
      </c>
      <c r="D25" s="83">
        <v>400</v>
      </c>
      <c r="E25" s="83">
        <v>500</v>
      </c>
      <c r="F25" s="83">
        <v>450</v>
      </c>
      <c r="G25" s="83">
        <v>400</v>
      </c>
      <c r="H25" s="83">
        <v>450</v>
      </c>
      <c r="I25" s="83">
        <v>425</v>
      </c>
      <c r="J25" s="83"/>
      <c r="K25" s="83"/>
      <c r="L25" s="83"/>
      <c r="M25" s="83"/>
      <c r="N25" s="83"/>
      <c r="O25" s="83"/>
      <c r="P25" s="83">
        <f>SUM(Mensuel[[#This Row],[Jan.]:[Déc.]])</f>
        <v>2625</v>
      </c>
      <c r="Q25" s="32"/>
    </row>
    <row r="26" spans="2:17" ht="26.1" customHeight="1" x14ac:dyDescent="0.2">
      <c r="B26" s="33" t="s">
        <v>12</v>
      </c>
      <c r="C26" s="33" t="s">
        <v>40</v>
      </c>
      <c r="D26" s="83">
        <v>50</v>
      </c>
      <c r="E26" s="83">
        <v>75</v>
      </c>
      <c r="F26" s="83">
        <v>100</v>
      </c>
      <c r="G26" s="83">
        <v>75</v>
      </c>
      <c r="H26" s="83">
        <v>125</v>
      </c>
      <c r="I26" s="83">
        <v>75</v>
      </c>
      <c r="J26" s="83"/>
      <c r="K26" s="83"/>
      <c r="L26" s="83"/>
      <c r="M26" s="83"/>
      <c r="N26" s="83"/>
      <c r="O26" s="83"/>
      <c r="P26" s="83">
        <f>SUM(Mensuel[[#This Row],[Jan.]:[Déc.]])</f>
        <v>500</v>
      </c>
      <c r="Q26" s="32"/>
    </row>
    <row r="27" spans="2:17" ht="26.1" customHeight="1" x14ac:dyDescent="0.2">
      <c r="B27" s="33" t="s">
        <v>12</v>
      </c>
      <c r="C27" s="33" t="s">
        <v>41</v>
      </c>
      <c r="D27" s="83">
        <v>50</v>
      </c>
      <c r="E27" s="83">
        <v>10</v>
      </c>
      <c r="F27" s="83">
        <v>25</v>
      </c>
      <c r="G27" s="83">
        <v>25</v>
      </c>
      <c r="H27" s="83">
        <v>20</v>
      </c>
      <c r="I27" s="83">
        <v>70</v>
      </c>
      <c r="J27" s="83"/>
      <c r="K27" s="83"/>
      <c r="L27" s="83"/>
      <c r="M27" s="83"/>
      <c r="N27" s="83"/>
      <c r="O27" s="83"/>
      <c r="P27" s="83">
        <f>SUM(Mensuel[[#This Row],[Jan.]:[Déc.]])</f>
        <v>200</v>
      </c>
      <c r="Q27" s="32"/>
    </row>
    <row r="28" spans="2:17" ht="26.1" customHeight="1" x14ac:dyDescent="0.2">
      <c r="B28" s="33" t="s">
        <v>12</v>
      </c>
      <c r="C28" s="33" t="s">
        <v>42</v>
      </c>
      <c r="D28" s="83">
        <v>30</v>
      </c>
      <c r="E28" s="83">
        <v>30</v>
      </c>
      <c r="F28" s="83">
        <v>30</v>
      </c>
      <c r="G28" s="83">
        <v>20</v>
      </c>
      <c r="H28" s="83">
        <v>30</v>
      </c>
      <c r="I28" s="83">
        <v>30</v>
      </c>
      <c r="J28" s="83"/>
      <c r="K28" s="83"/>
      <c r="L28" s="83"/>
      <c r="M28" s="83"/>
      <c r="N28" s="83"/>
      <c r="O28" s="83"/>
      <c r="P28" s="83">
        <f>SUM(Mensuel[[#This Row],[Jan.]:[Déc.]])</f>
        <v>170</v>
      </c>
      <c r="Q28" s="32"/>
    </row>
    <row r="29" spans="2:17" ht="26.1" customHeight="1" x14ac:dyDescent="0.2">
      <c r="B29" s="33" t="s">
        <v>12</v>
      </c>
      <c r="C29" s="33" t="s">
        <v>22</v>
      </c>
      <c r="D29" s="83">
        <v>0</v>
      </c>
      <c r="E29" s="83">
        <v>0</v>
      </c>
      <c r="F29" s="83">
        <v>0</v>
      </c>
      <c r="G29" s="83">
        <v>0</v>
      </c>
      <c r="H29" s="83">
        <v>0</v>
      </c>
      <c r="I29" s="83">
        <v>0</v>
      </c>
      <c r="J29" s="83"/>
      <c r="K29" s="83"/>
      <c r="L29" s="83"/>
      <c r="M29" s="83"/>
      <c r="N29" s="83"/>
      <c r="O29" s="83"/>
      <c r="P29" s="83">
        <f>SUM(Mensuel[[#This Row],[Jan.]:[Déc.]])</f>
        <v>0</v>
      </c>
      <c r="Q29" s="32"/>
    </row>
    <row r="30" spans="2:17" ht="26.1" customHeight="1" x14ac:dyDescent="0.2">
      <c r="B30" s="33" t="s">
        <v>12</v>
      </c>
      <c r="C30" s="33" t="s">
        <v>23</v>
      </c>
      <c r="D30" s="83">
        <v>0</v>
      </c>
      <c r="E30" s="83">
        <v>0</v>
      </c>
      <c r="F30" s="83">
        <v>0</v>
      </c>
      <c r="G30" s="83">
        <v>0</v>
      </c>
      <c r="H30" s="83">
        <v>0</v>
      </c>
      <c r="I30" s="83">
        <v>0</v>
      </c>
      <c r="J30" s="83"/>
      <c r="K30" s="83"/>
      <c r="L30" s="83"/>
      <c r="M30" s="83"/>
      <c r="N30" s="83"/>
      <c r="O30" s="83"/>
      <c r="P30" s="83">
        <f>SUM(Mensuel[[#This Row],[Jan.]:[Déc.]])</f>
        <v>0</v>
      </c>
      <c r="Q30" s="32"/>
    </row>
    <row r="31" spans="2:17" ht="26.1" customHeight="1" x14ac:dyDescent="0.2">
      <c r="B31" s="33" t="s">
        <v>12</v>
      </c>
      <c r="C31" s="33" t="s">
        <v>24</v>
      </c>
      <c r="D31" s="83">
        <v>0</v>
      </c>
      <c r="E31" s="83">
        <v>0</v>
      </c>
      <c r="F31" s="83">
        <v>0</v>
      </c>
      <c r="G31" s="83">
        <v>0</v>
      </c>
      <c r="H31" s="83">
        <v>0</v>
      </c>
      <c r="I31" s="83">
        <v>0</v>
      </c>
      <c r="J31" s="83"/>
      <c r="K31" s="83"/>
      <c r="L31" s="83"/>
      <c r="M31" s="83"/>
      <c r="N31" s="83"/>
      <c r="O31" s="83"/>
      <c r="P31" s="83">
        <f>SUM(Mensuel[[#This Row],[Jan.]:[Déc.]])</f>
        <v>0</v>
      </c>
      <c r="Q31" s="32"/>
    </row>
    <row r="32" spans="2:17" ht="26.1" customHeight="1" x14ac:dyDescent="0.2">
      <c r="B32" s="33" t="s">
        <v>92</v>
      </c>
      <c r="C32" s="33" t="s">
        <v>43</v>
      </c>
      <c r="D32" s="83">
        <v>50</v>
      </c>
      <c r="E32" s="83">
        <v>150</v>
      </c>
      <c r="F32" s="83">
        <v>100</v>
      </c>
      <c r="G32" s="83">
        <v>50</v>
      </c>
      <c r="H32" s="83">
        <v>150</v>
      </c>
      <c r="I32" s="83">
        <v>100</v>
      </c>
      <c r="J32" s="83"/>
      <c r="K32" s="83"/>
      <c r="L32" s="83"/>
      <c r="M32" s="83"/>
      <c r="N32" s="83"/>
      <c r="O32" s="83"/>
      <c r="P32" s="83">
        <f>SUM(Mensuel[[#This Row],[Jan.]:[Déc.]])</f>
        <v>600</v>
      </c>
      <c r="Q32" s="32"/>
    </row>
    <row r="33" spans="2:17" ht="26.1" customHeight="1" x14ac:dyDescent="0.2">
      <c r="B33" s="33" t="s">
        <v>92</v>
      </c>
      <c r="C33" s="33" t="s">
        <v>44</v>
      </c>
      <c r="D33" s="83">
        <v>25</v>
      </c>
      <c r="E33" s="83">
        <v>75</v>
      </c>
      <c r="F33" s="83">
        <v>50</v>
      </c>
      <c r="G33" s="83">
        <v>25</v>
      </c>
      <c r="H33" s="83">
        <v>75</v>
      </c>
      <c r="I33" s="83">
        <v>50</v>
      </c>
      <c r="J33" s="83"/>
      <c r="K33" s="83"/>
      <c r="L33" s="83"/>
      <c r="M33" s="83"/>
      <c r="N33" s="83"/>
      <c r="O33" s="83"/>
      <c r="P33" s="83">
        <f>SUM(Mensuel[[#This Row],[Jan.]:[Déc.]])</f>
        <v>300</v>
      </c>
      <c r="Q33" s="32"/>
    </row>
    <row r="34" spans="2:17" ht="26.1" customHeight="1" x14ac:dyDescent="0.2">
      <c r="B34" s="33" t="s">
        <v>92</v>
      </c>
      <c r="C34" s="33" t="s">
        <v>45</v>
      </c>
      <c r="D34" s="83">
        <v>0</v>
      </c>
      <c r="E34" s="83">
        <v>0</v>
      </c>
      <c r="F34" s="83">
        <v>1000</v>
      </c>
      <c r="G34" s="83">
        <v>0</v>
      </c>
      <c r="H34" s="83">
        <v>0</v>
      </c>
      <c r="I34" s="83">
        <v>1000</v>
      </c>
      <c r="J34" s="83"/>
      <c r="K34" s="83"/>
      <c r="L34" s="83"/>
      <c r="M34" s="83"/>
      <c r="N34" s="83"/>
      <c r="O34" s="83"/>
      <c r="P34" s="83">
        <f>SUM(Mensuel[[#This Row],[Jan.]:[Déc.]])</f>
        <v>2000</v>
      </c>
      <c r="Q34" s="32"/>
    </row>
    <row r="35" spans="2:17" ht="26.1" customHeight="1" x14ac:dyDescent="0.2">
      <c r="B35" s="33" t="s">
        <v>92</v>
      </c>
      <c r="C35" s="33" t="s">
        <v>46</v>
      </c>
      <c r="D35" s="83">
        <v>50</v>
      </c>
      <c r="E35" s="83">
        <v>150</v>
      </c>
      <c r="F35" s="83">
        <v>100</v>
      </c>
      <c r="G35" s="83">
        <v>50</v>
      </c>
      <c r="H35" s="83">
        <v>150</v>
      </c>
      <c r="I35" s="83">
        <v>100</v>
      </c>
      <c r="J35" s="83"/>
      <c r="K35" s="83"/>
      <c r="L35" s="83"/>
      <c r="M35" s="83"/>
      <c r="N35" s="83"/>
      <c r="O35" s="83"/>
      <c r="P35" s="83">
        <f>SUM(Mensuel[[#This Row],[Jan.]:[Déc.]])</f>
        <v>600</v>
      </c>
      <c r="Q35" s="32"/>
    </row>
    <row r="36" spans="2:17" ht="26.1" customHeight="1" x14ac:dyDescent="0.2">
      <c r="B36" s="33" t="s">
        <v>92</v>
      </c>
      <c r="C36" s="33" t="s">
        <v>47</v>
      </c>
      <c r="D36" s="83">
        <v>15</v>
      </c>
      <c r="E36" s="83">
        <v>25</v>
      </c>
      <c r="F36" s="83">
        <v>35</v>
      </c>
      <c r="G36" s="83">
        <v>15</v>
      </c>
      <c r="H36" s="83">
        <v>25</v>
      </c>
      <c r="I36" s="83">
        <v>35</v>
      </c>
      <c r="J36" s="83"/>
      <c r="K36" s="83"/>
      <c r="L36" s="83"/>
      <c r="M36" s="83"/>
      <c r="N36" s="83"/>
      <c r="O36" s="83"/>
      <c r="P36" s="83">
        <f>SUM(Mensuel[[#This Row],[Jan.]:[Déc.]])</f>
        <v>150</v>
      </c>
      <c r="Q36" s="32"/>
    </row>
    <row r="37" spans="2:17" ht="26.1" customHeight="1" x14ac:dyDescent="0.2">
      <c r="B37" s="33" t="s">
        <v>92</v>
      </c>
      <c r="C37" s="33" t="s">
        <v>48</v>
      </c>
      <c r="D37" s="83">
        <v>100</v>
      </c>
      <c r="E37" s="83">
        <v>200</v>
      </c>
      <c r="F37" s="83">
        <v>150</v>
      </c>
      <c r="G37" s="83">
        <v>175</v>
      </c>
      <c r="H37" s="83">
        <v>150</v>
      </c>
      <c r="I37" s="83">
        <v>175</v>
      </c>
      <c r="J37" s="83"/>
      <c r="K37" s="83"/>
      <c r="L37" s="83"/>
      <c r="M37" s="83"/>
      <c r="N37" s="83"/>
      <c r="O37" s="83"/>
      <c r="P37" s="83">
        <f>SUM(Mensuel[[#This Row],[Jan.]:[Déc.]])</f>
        <v>950</v>
      </c>
      <c r="Q37" s="32"/>
    </row>
    <row r="38" spans="2:17" ht="26.1" customHeight="1" x14ac:dyDescent="0.2">
      <c r="B38" s="33" t="s">
        <v>92</v>
      </c>
      <c r="C38" s="33" t="s">
        <v>49</v>
      </c>
      <c r="D38" s="83">
        <v>50</v>
      </c>
      <c r="E38" s="83">
        <v>50</v>
      </c>
      <c r="F38" s="83">
        <v>50</v>
      </c>
      <c r="G38" s="83">
        <v>50</v>
      </c>
      <c r="H38" s="83">
        <v>50</v>
      </c>
      <c r="I38" s="83">
        <v>50</v>
      </c>
      <c r="J38" s="83"/>
      <c r="K38" s="83"/>
      <c r="L38" s="83"/>
      <c r="M38" s="83"/>
      <c r="N38" s="83"/>
      <c r="O38" s="83"/>
      <c r="P38" s="83">
        <f>SUM(Mensuel[[#This Row],[Jan.]:[Déc.]])</f>
        <v>300</v>
      </c>
      <c r="Q38" s="32"/>
    </row>
    <row r="39" spans="2:17" ht="26.1" customHeight="1" x14ac:dyDescent="0.2">
      <c r="B39" s="33" t="s">
        <v>92</v>
      </c>
      <c r="C39" s="33" t="s">
        <v>50</v>
      </c>
      <c r="D39" s="83">
        <v>25</v>
      </c>
      <c r="E39" s="83">
        <v>25</v>
      </c>
      <c r="F39" s="83">
        <v>25</v>
      </c>
      <c r="G39" s="83">
        <v>25</v>
      </c>
      <c r="H39" s="83">
        <v>25</v>
      </c>
      <c r="I39" s="83">
        <v>25</v>
      </c>
      <c r="J39" s="83"/>
      <c r="K39" s="83"/>
      <c r="L39" s="83"/>
      <c r="M39" s="83"/>
      <c r="N39" s="83"/>
      <c r="O39" s="83"/>
      <c r="P39" s="83">
        <f>SUM(Mensuel[[#This Row],[Jan.]:[Déc.]])</f>
        <v>150</v>
      </c>
      <c r="Q39" s="32"/>
    </row>
    <row r="40" spans="2:17" ht="26.1" customHeight="1" x14ac:dyDescent="0.2">
      <c r="B40" s="33" t="s">
        <v>92</v>
      </c>
      <c r="C40" s="33" t="s">
        <v>51</v>
      </c>
      <c r="D40" s="83">
        <v>400</v>
      </c>
      <c r="E40" s="83">
        <v>400</v>
      </c>
      <c r="F40" s="83">
        <v>400</v>
      </c>
      <c r="G40" s="83">
        <v>400</v>
      </c>
      <c r="H40" s="83">
        <v>400</v>
      </c>
      <c r="I40" s="83">
        <v>400</v>
      </c>
      <c r="J40" s="83"/>
      <c r="K40" s="83"/>
      <c r="L40" s="83"/>
      <c r="M40" s="83"/>
      <c r="N40" s="83"/>
      <c r="O40" s="83"/>
      <c r="P40" s="83">
        <f>SUM(Mensuel[[#This Row],[Jan.]:[Déc.]])</f>
        <v>2400</v>
      </c>
      <c r="Q40" s="32"/>
    </row>
    <row r="41" spans="2:17" ht="26.1" customHeight="1" x14ac:dyDescent="0.2">
      <c r="B41" s="33" t="s">
        <v>92</v>
      </c>
      <c r="C41" s="33" t="s">
        <v>21</v>
      </c>
      <c r="D41" s="83">
        <v>0</v>
      </c>
      <c r="E41" s="83">
        <v>0</v>
      </c>
      <c r="F41" s="83">
        <v>0</v>
      </c>
      <c r="G41" s="83">
        <v>0</v>
      </c>
      <c r="H41" s="83">
        <v>0</v>
      </c>
      <c r="I41" s="83">
        <v>0</v>
      </c>
      <c r="J41" s="83"/>
      <c r="K41" s="83"/>
      <c r="L41" s="83"/>
      <c r="M41" s="83"/>
      <c r="N41" s="83"/>
      <c r="O41" s="83"/>
      <c r="P41" s="83">
        <f>SUM(Mensuel[[#This Row],[Jan.]:[Déc.]])</f>
        <v>0</v>
      </c>
      <c r="Q41" s="32"/>
    </row>
    <row r="42" spans="2:17" ht="26.1" customHeight="1" x14ac:dyDescent="0.2">
      <c r="B42" s="33" t="s">
        <v>92</v>
      </c>
      <c r="C42" s="33" t="s">
        <v>22</v>
      </c>
      <c r="D42" s="83">
        <v>0</v>
      </c>
      <c r="E42" s="83">
        <v>0</v>
      </c>
      <c r="F42" s="83">
        <v>0</v>
      </c>
      <c r="G42" s="83">
        <v>0</v>
      </c>
      <c r="H42" s="83">
        <v>0</v>
      </c>
      <c r="I42" s="83">
        <v>0</v>
      </c>
      <c r="J42" s="83"/>
      <c r="K42" s="83"/>
      <c r="L42" s="83"/>
      <c r="M42" s="83"/>
      <c r="N42" s="83"/>
      <c r="O42" s="83"/>
      <c r="P42" s="83">
        <f>SUM(Mensuel[[#This Row],[Jan.]:[Déc.]])</f>
        <v>0</v>
      </c>
      <c r="Q42" s="32"/>
    </row>
    <row r="43" spans="2:17" ht="26.1" customHeight="1" x14ac:dyDescent="0.2">
      <c r="B43" s="33" t="s">
        <v>13</v>
      </c>
      <c r="C43" s="33" t="s">
        <v>52</v>
      </c>
      <c r="D43" s="83">
        <v>416.66666666666669</v>
      </c>
      <c r="E43" s="83">
        <v>416.66666666666669</v>
      </c>
      <c r="F43" s="83">
        <v>416.66666666666669</v>
      </c>
      <c r="G43" s="83">
        <v>416.66666666666669</v>
      </c>
      <c r="H43" s="83">
        <v>416.66666666666669</v>
      </c>
      <c r="I43" s="83">
        <v>416.66666666666669</v>
      </c>
      <c r="J43" s="83"/>
      <c r="K43" s="83"/>
      <c r="L43" s="83"/>
      <c r="M43" s="83"/>
      <c r="N43" s="83"/>
      <c r="O43" s="83"/>
      <c r="P43" s="83">
        <f>SUM(Mensuel[[#This Row],[Jan.]:[Déc.]])</f>
        <v>2500</v>
      </c>
      <c r="Q43" s="32"/>
    </row>
    <row r="44" spans="2:17" ht="26.1" customHeight="1" x14ac:dyDescent="0.2">
      <c r="B44" s="33" t="s">
        <v>13</v>
      </c>
      <c r="C44" s="33" t="s">
        <v>53</v>
      </c>
      <c r="D44" s="83">
        <v>1000</v>
      </c>
      <c r="E44" s="83">
        <v>1000</v>
      </c>
      <c r="F44" s="83">
        <v>1000</v>
      </c>
      <c r="G44" s="83">
        <v>1000</v>
      </c>
      <c r="H44" s="83">
        <v>1000</v>
      </c>
      <c r="I44" s="83">
        <v>1000</v>
      </c>
      <c r="J44" s="83"/>
      <c r="K44" s="83"/>
      <c r="L44" s="83"/>
      <c r="M44" s="83"/>
      <c r="N44" s="83"/>
      <c r="O44" s="83"/>
      <c r="P44" s="83">
        <f>SUM(Mensuel[[#This Row],[Jan.]:[Déc.]])</f>
        <v>6000</v>
      </c>
      <c r="Q44" s="32"/>
    </row>
    <row r="45" spans="2:17" ht="26.1" customHeight="1" x14ac:dyDescent="0.2">
      <c r="B45" s="33" t="s">
        <v>13</v>
      </c>
      <c r="C45" s="33" t="s">
        <v>54</v>
      </c>
      <c r="D45" s="83">
        <v>500</v>
      </c>
      <c r="E45" s="83">
        <v>500</v>
      </c>
      <c r="F45" s="83">
        <v>500</v>
      </c>
      <c r="G45" s="83">
        <v>500</v>
      </c>
      <c r="H45" s="83">
        <v>500</v>
      </c>
      <c r="I45" s="83">
        <v>500</v>
      </c>
      <c r="J45" s="83"/>
      <c r="K45" s="83"/>
      <c r="L45" s="83"/>
      <c r="M45" s="83"/>
      <c r="N45" s="83"/>
      <c r="O45" s="83"/>
      <c r="P45" s="83">
        <f>SUM(Mensuel[[#This Row],[Jan.]:[Déc.]])</f>
        <v>3000</v>
      </c>
      <c r="Q45" s="32"/>
    </row>
    <row r="46" spans="2:17" ht="26.1" customHeight="1" x14ac:dyDescent="0.2">
      <c r="B46" s="33" t="s">
        <v>13</v>
      </c>
      <c r="C46" s="33" t="s">
        <v>21</v>
      </c>
      <c r="D46" s="83">
        <v>0</v>
      </c>
      <c r="E46" s="83">
        <v>0</v>
      </c>
      <c r="F46" s="83">
        <v>0</v>
      </c>
      <c r="G46" s="83">
        <v>0</v>
      </c>
      <c r="H46" s="83">
        <v>0</v>
      </c>
      <c r="I46" s="83">
        <v>0</v>
      </c>
      <c r="J46" s="83"/>
      <c r="K46" s="83"/>
      <c r="L46" s="83"/>
      <c r="M46" s="83"/>
      <c r="N46" s="83"/>
      <c r="O46" s="83"/>
      <c r="P46" s="83">
        <f>SUM(Mensuel[[#This Row],[Jan.]:[Déc.]])</f>
        <v>0</v>
      </c>
      <c r="Q46" s="32"/>
    </row>
    <row r="47" spans="2:17" ht="26.1" customHeight="1" x14ac:dyDescent="0.2">
      <c r="B47" s="33" t="s">
        <v>13</v>
      </c>
      <c r="C47" s="33" t="s">
        <v>22</v>
      </c>
      <c r="D47" s="83">
        <v>0</v>
      </c>
      <c r="E47" s="83">
        <v>0</v>
      </c>
      <c r="F47" s="83">
        <v>0</v>
      </c>
      <c r="G47" s="83">
        <v>0</v>
      </c>
      <c r="H47" s="83">
        <v>0</v>
      </c>
      <c r="I47" s="83">
        <v>0</v>
      </c>
      <c r="J47" s="83"/>
      <c r="K47" s="83"/>
      <c r="L47" s="83"/>
      <c r="M47" s="83"/>
      <c r="N47" s="83"/>
      <c r="O47" s="83"/>
      <c r="P47" s="83">
        <f>SUM(Mensuel[[#This Row],[Jan.]:[Déc.]])</f>
        <v>0</v>
      </c>
      <c r="Q47" s="32"/>
    </row>
    <row r="48" spans="2:17" ht="26.1" customHeight="1" x14ac:dyDescent="0.2">
      <c r="B48" s="34" t="s">
        <v>15</v>
      </c>
      <c r="C48" s="77"/>
      <c r="D48" s="84">
        <f>SUMIF(Mensuel[Type],"Revenu",Mensuel[Jan.])-SUMIF(Mensuel[Type],"&lt;&gt;Revenu",Mensuel[Jan.])</f>
        <v>3692.5</v>
      </c>
      <c r="E48" s="84">
        <f>SUMIF(Mensuel[Type],"Revenu",Mensuel[Fév.])-SUMIF(Mensuel[Type],"&lt;&gt;Revenu",Mensuel[Fév.])</f>
        <v>3247.5</v>
      </c>
      <c r="F48" s="84">
        <f>SUMIF(Mensuel[Type],"Revenu",Mensuel[Mar.])-SUMIF(Mensuel[Type],"&lt;&gt;Revenu",Mensuel[Mar.])</f>
        <v>2522.5</v>
      </c>
      <c r="G48" s="84">
        <f>SUMIF(Mensuel[Type],"Revenu",Mensuel[Avr.])-SUMIF(Mensuel[Type],"&lt;&gt;Revenu",Mensuel[Avr.])</f>
        <v>3427.5</v>
      </c>
      <c r="H48" s="84">
        <f>SUMIF(Mensuel[Type],"Revenu",Mensuel[Mai])-SUMIF(Mensuel[Type],"&lt;&gt;Revenu",Mensuel[Mai])</f>
        <v>2887.5</v>
      </c>
      <c r="I48" s="84">
        <f>SUMIF(Mensuel[Type],"Revenu",Mensuel[Juin])-SUMIF(Mensuel[Type],"&lt;&gt;Revenu",Mensuel[Juin])</f>
        <v>2602.5</v>
      </c>
      <c r="J48" s="84">
        <f>SUMIF(Mensuel[Type],"Revenu",Mensuel[Juil.])-SUMIF(Mensuel[Type],"&lt;&gt;Revenu",Mensuel[Juil.])</f>
        <v>0</v>
      </c>
      <c r="K48" s="84">
        <f>SUMIF(Mensuel[Type],"Revenu",Mensuel[Août])-SUMIF(Mensuel[Type],"&lt;&gt;Revenu",Mensuel[Août])</f>
        <v>0</v>
      </c>
      <c r="L48" s="84">
        <f>SUMIF(Mensuel[Type],"Revenu",Mensuel[Sept.])-SUMIF(Mensuel[Type],"&lt;&gt;Revenu",Mensuel[Sept.])</f>
        <v>0</v>
      </c>
      <c r="M48" s="84">
        <f>SUMIF(Mensuel[Type],"Revenu",Mensuel[Oct.])-SUMIF(Mensuel[Type],"&lt;&gt;Revenu",Mensuel[Oct.])</f>
        <v>0</v>
      </c>
      <c r="N48" s="84">
        <f>SUMIF(Mensuel[Type],"Revenu",Mensuel[Nov.])-SUMIF(Mensuel[Type],"&lt;&gt;Revenu",Mensuel[Nov.])</f>
        <v>0</v>
      </c>
      <c r="O48" s="84">
        <f>SUMIF(Mensuel[Type],"Revenu",Mensuel[Déc.])-SUMIF(Mensuel[Type],"&lt;&gt;Revenu",Mensuel[Déc.])</f>
        <v>0</v>
      </c>
      <c r="P48" s="84">
        <f>SUMIF(Mensuel[Type],"Revenu",Mensuel[Total])-SUMIF(Mensuel[Type],"&lt;&gt;Revenu",Mensuel[Total])</f>
        <v>18380</v>
      </c>
    </row>
    <row r="49" spans="2:16" ht="26.1" customHeight="1" x14ac:dyDescent="0.2">
      <c r="B49" s="71"/>
      <c r="C49" s="71"/>
      <c r="D49" s="71"/>
      <c r="E49" s="71"/>
      <c r="F49" s="71"/>
      <c r="G49" s="71"/>
      <c r="H49" s="71"/>
      <c r="I49" s="71"/>
      <c r="J49" s="71"/>
      <c r="K49" s="71"/>
      <c r="L49" s="71"/>
      <c r="M49" s="71"/>
      <c r="N49" s="71"/>
      <c r="O49" s="71"/>
      <c r="P49" s="71"/>
    </row>
  </sheetData>
  <mergeCells count="2">
    <mergeCell ref="D2:E2"/>
    <mergeCell ref="F2:K2"/>
  </mergeCells>
  <conditionalFormatting sqref="B5:P47">
    <cfRule type="expression" dxfId="70" priority="1">
      <formula>(MOD(ROW(),2)&lt;&gt;0)*($B5="Revenu")</formula>
    </cfRule>
    <cfRule type="expression" dxfId="69" priority="2">
      <formula>(MOD(ROW(),2)=0)*($B5="Revenu")</formula>
    </cfRule>
  </conditionalFormatting>
  <dataValidations count="10">
    <dataValidation type="list" errorStyle="warning" allowBlank="1" showInputMessage="1" showErrorMessage="1" error="Sélectionnez un type dans la liste. Sélectionnez Annuler, appuyez sur Alt+Flèche bas pour accéder aux options, puis sur Flèche bas et Entrée pour effectuer une sélection." sqref="B5:B47" xr:uid="{00000000-0002-0000-0200-000000000000}">
      <formula1>"Revenu,Dépenses,Dépenses discrétionnaires,Épargne"</formula1>
    </dataValidation>
    <dataValidation allowBlank="1" showInputMessage="1" showErrorMessage="1" promptTitle="Flux de trésorerie mensuel" prompt="_x000a_Créer relevé de flux de trésorerie mensuel dans cette feuille de calcul. _x000a__x000a_Entrer détails dans le tableau mensuel. Le flux de trésorerie mensuel total est calculé automatiquement dans D2. Le conseil se trouve dans la cellule F2." sqref="A1" xr:uid="{00000000-0002-0000-0200-000001000000}"/>
    <dataValidation allowBlank="1" showInputMessage="1" showErrorMessage="1" prompt="Le titre de cette feuille de calcul se trouve dans cette cellule" sqref="B1" xr:uid="{00000000-0002-0000-0200-000002000000}"/>
    <dataValidation allowBlank="1" showInputMessage="1" showErrorMessage="1" prompt="Sélectionnez le type dans cette colonne sous ce titre. Appuyez sur Alt+Flèche bas pour accéder aux options, puis sur Flèche bas et Entrée pour effectuer une sélection. Utilisez les filtres de titre pour trouver des entrées spécifiques." sqref="B4" xr:uid="{00000000-0002-0000-0200-000003000000}"/>
    <dataValidation allowBlank="1" showInputMessage="1" showErrorMessage="1" prompt="Entrez une description dans cette colonne sous ce titre." sqref="C4" xr:uid="{00000000-0002-0000-0200-000004000000}"/>
    <dataValidation allowBlank="1" showInputMessage="1" showErrorMessage="1" prompt="Entrez la valeur pour ce mois dans cette colonne sous ce titre." sqref="D4:O4" xr:uid="{00000000-0002-0000-0200-000005000000}"/>
    <dataValidation allowBlank="1" showInputMessage="1" showErrorMessage="1" prompt="Le total est calculé automatiquement dans cette colonne sous ce titre." sqref="P4" xr:uid="{00000000-0002-0000-0200-000006000000}"/>
    <dataValidation allowBlank="1" showInputMessage="1" showErrorMessage="1" prompt="Les graphiques sparkline sont mis à jour automatiquement dans cette colonne sous ce titre." sqref="Q4" xr:uid="{00000000-0002-0000-0200-000007000000}"/>
    <dataValidation allowBlank="1" showInputMessage="1" showErrorMessage="1" prompt="Le total des flux de trésorerie mensuels est calculé automatiquement dans la cellule à droite." sqref="B2:C2" xr:uid="{00000000-0002-0000-0200-000008000000}"/>
    <dataValidation allowBlank="1" showInputMessage="1" showErrorMessage="1" prompt="Le flux de trésorerie mensuel total est calculé automatiquement dans cette cellule" sqref="D2:E2" xr:uid="{00000000-0002-0000-0200-000009000000}"/>
  </dataValidations>
  <hyperlinks>
    <hyperlink ref="H1" location="Guide!A1" tooltip="Sélectionnez ce lien pour accéder à la feuille de calcul Guide." display="Navigation button for Guide worksheet is in this cell." xr:uid="{00000000-0004-0000-0200-000000000000}"/>
    <hyperlink ref="K1" location="'Récapitulatif quotidien'!A1" tooltip="Sélectionnez ce lien pour accéder à la feuille de calcul Récapitulatif quotidien." display="DAILY SUMMARY" xr:uid="{00000000-0004-0000-0200-000001000000}"/>
    <hyperlink ref="J1" location="'Mensuel flux de trésorerie'!A1" tooltip="Sélectionnez ce lien pour accéder à la cellule A1 de cette feuille de calcul." display="'Mensuel flux de trésorerie'!A1" xr:uid="{00000000-0004-0000-0200-000002000000}"/>
    <hyperlink ref="I1" location="'Annuel flux de trésorerie'!A1" tooltip="Sélectionnez ce lien pour accéder à la feuille de calcul Flux de trésorerie annuels." display="'Annuel flux de trésorerie'!A1" xr:uid="{00000000-0004-0000-0200-000003000000}"/>
  </hyperlinks>
  <printOptions horizontalCentered="1"/>
  <pageMargins left="0.25" right="0.25" top="0.75" bottom="0.75" header="0.3" footer="0.3"/>
  <pageSetup paperSize="9" scale="46" fitToHeight="0" orientation="landscape" r:id="rId1"/>
  <headerFooter differentFirst="1">
    <oddFooter>Page &amp;P of &amp;N</oddFooter>
  </headerFooter>
  <rowBreaks count="1" manualBreakCount="1">
    <brk id="38" max="16383" man="1"/>
  </rowBreaks>
  <ignoredErrors>
    <ignoredError sqref="P5:P13 P14:P21 P22:P28 P29:P39 P40:P47"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xr2:uid="{00000000-0003-0000-0200-000000000000}">
          <x14:colorSeries theme="3" tint="0.249977111117893"/>
          <x14:colorNegative theme="5"/>
          <x14:colorAxis rgb="FF000000"/>
          <x14:colorMarkers theme="4" tint="-0.499984740745262"/>
          <x14:colorFirst theme="4" tint="0.39997558519241921"/>
          <x14:colorLast theme="4" tint="0.39997558519241921"/>
          <x14:colorHigh theme="4"/>
          <x14:colorLow theme="4"/>
          <x14:sparklines>
            <x14:sparkline>
              <xm:f>'Mensuel flux de trésorerie'!D5:O5</xm:f>
              <xm:sqref>Q5</xm:sqref>
            </x14:sparkline>
            <x14:sparkline>
              <xm:f>'Mensuel flux de trésorerie'!D6:O6</xm:f>
              <xm:sqref>Q6</xm:sqref>
            </x14:sparkline>
            <x14:sparkline>
              <xm:f>'Mensuel flux de trésorerie'!D7:O7</xm:f>
              <xm:sqref>Q7</xm:sqref>
            </x14:sparkline>
            <x14:sparkline>
              <xm:f>'Mensuel flux de trésorerie'!D8:O8</xm:f>
              <xm:sqref>Q8</xm:sqref>
            </x14:sparkline>
            <x14:sparkline>
              <xm:f>'Mensuel flux de trésorerie'!D9:O9</xm:f>
              <xm:sqref>Q9</xm:sqref>
            </x14:sparkline>
            <x14:sparkline>
              <xm:f>'Mensuel flux de trésorerie'!D10:O10</xm:f>
              <xm:sqref>Q10</xm:sqref>
            </x14:sparkline>
            <x14:sparkline>
              <xm:f>'Mensuel flux de trésorerie'!D11:O11</xm:f>
              <xm:sqref>Q11</xm:sqref>
            </x14:sparkline>
            <x14:sparkline>
              <xm:f>'Mensuel flux de trésorerie'!D12:O12</xm:f>
              <xm:sqref>Q12</xm:sqref>
            </x14:sparkline>
            <x14:sparkline>
              <xm:f>'Mensuel flux de trésorerie'!D13:O13</xm:f>
              <xm:sqref>Q13</xm:sqref>
            </x14:sparkline>
            <x14:sparkline>
              <xm:f>'Mensuel flux de trésorerie'!D14:O14</xm:f>
              <xm:sqref>Q14</xm:sqref>
            </x14:sparkline>
            <x14:sparkline>
              <xm:f>'Mensuel flux de trésorerie'!D15:O15</xm:f>
              <xm:sqref>Q15</xm:sqref>
            </x14:sparkline>
            <x14:sparkline>
              <xm:f>'Mensuel flux de trésorerie'!D16:O16</xm:f>
              <xm:sqref>Q16</xm:sqref>
            </x14:sparkline>
            <x14:sparkline>
              <xm:f>'Mensuel flux de trésorerie'!D17:O17</xm:f>
              <xm:sqref>Q17</xm:sqref>
            </x14:sparkline>
            <x14:sparkline>
              <xm:f>'Mensuel flux de trésorerie'!D18:O18</xm:f>
              <xm:sqref>Q18</xm:sqref>
            </x14:sparkline>
            <x14:sparkline>
              <xm:f>'Mensuel flux de trésorerie'!D19:O19</xm:f>
              <xm:sqref>Q19</xm:sqref>
            </x14:sparkline>
            <x14:sparkline>
              <xm:f>'Mensuel flux de trésorerie'!D20:O20</xm:f>
              <xm:sqref>Q20</xm:sqref>
            </x14:sparkline>
            <x14:sparkline>
              <xm:f>'Mensuel flux de trésorerie'!D21:O21</xm:f>
              <xm:sqref>Q21</xm:sqref>
            </x14:sparkline>
            <x14:sparkline>
              <xm:f>'Mensuel flux de trésorerie'!D22:O22</xm:f>
              <xm:sqref>Q22</xm:sqref>
            </x14:sparkline>
            <x14:sparkline>
              <xm:f>'Mensuel flux de trésorerie'!D23:O23</xm:f>
              <xm:sqref>Q23</xm:sqref>
            </x14:sparkline>
            <x14:sparkline>
              <xm:f>'Mensuel flux de trésorerie'!D24:O24</xm:f>
              <xm:sqref>Q24</xm:sqref>
            </x14:sparkline>
            <x14:sparkline>
              <xm:f>'Mensuel flux de trésorerie'!D25:O25</xm:f>
              <xm:sqref>Q25</xm:sqref>
            </x14:sparkline>
            <x14:sparkline>
              <xm:f>'Mensuel flux de trésorerie'!D26:O26</xm:f>
              <xm:sqref>Q26</xm:sqref>
            </x14:sparkline>
            <x14:sparkline>
              <xm:f>'Mensuel flux de trésorerie'!D27:O27</xm:f>
              <xm:sqref>Q27</xm:sqref>
            </x14:sparkline>
            <x14:sparkline>
              <xm:f>'Mensuel flux de trésorerie'!D28:O28</xm:f>
              <xm:sqref>Q28</xm:sqref>
            </x14:sparkline>
            <x14:sparkline>
              <xm:f>'Mensuel flux de trésorerie'!D29:O29</xm:f>
              <xm:sqref>Q29</xm:sqref>
            </x14:sparkline>
            <x14:sparkline>
              <xm:f>'Mensuel flux de trésorerie'!D30:O30</xm:f>
              <xm:sqref>Q30</xm:sqref>
            </x14:sparkline>
            <x14:sparkline>
              <xm:f>'Mensuel flux de trésorerie'!D31:O31</xm:f>
              <xm:sqref>Q31</xm:sqref>
            </x14:sparkline>
            <x14:sparkline>
              <xm:f>'Mensuel flux de trésorerie'!D32:O32</xm:f>
              <xm:sqref>Q32</xm:sqref>
            </x14:sparkline>
            <x14:sparkline>
              <xm:f>'Mensuel flux de trésorerie'!D33:O33</xm:f>
              <xm:sqref>Q33</xm:sqref>
            </x14:sparkline>
            <x14:sparkline>
              <xm:f>'Mensuel flux de trésorerie'!D34:O34</xm:f>
              <xm:sqref>Q34</xm:sqref>
            </x14:sparkline>
            <x14:sparkline>
              <xm:f>'Mensuel flux de trésorerie'!D35:O35</xm:f>
              <xm:sqref>Q35</xm:sqref>
            </x14:sparkline>
            <x14:sparkline>
              <xm:f>'Mensuel flux de trésorerie'!D36:O36</xm:f>
              <xm:sqref>Q36</xm:sqref>
            </x14:sparkline>
            <x14:sparkline>
              <xm:f>'Mensuel flux de trésorerie'!D37:O37</xm:f>
              <xm:sqref>Q37</xm:sqref>
            </x14:sparkline>
            <x14:sparkline>
              <xm:f>'Mensuel flux de trésorerie'!D38:O38</xm:f>
              <xm:sqref>Q38</xm:sqref>
            </x14:sparkline>
            <x14:sparkline>
              <xm:f>'Mensuel flux de trésorerie'!D39:O39</xm:f>
              <xm:sqref>Q39</xm:sqref>
            </x14:sparkline>
            <x14:sparkline>
              <xm:f>'Mensuel flux de trésorerie'!D40:O40</xm:f>
              <xm:sqref>Q40</xm:sqref>
            </x14:sparkline>
            <x14:sparkline>
              <xm:f>'Mensuel flux de trésorerie'!D41:O41</xm:f>
              <xm:sqref>Q41</xm:sqref>
            </x14:sparkline>
            <x14:sparkline>
              <xm:f>'Mensuel flux de trésorerie'!D42:O42</xm:f>
              <xm:sqref>Q42</xm:sqref>
            </x14:sparkline>
            <x14:sparkline>
              <xm:f>'Mensuel flux de trésorerie'!D43:O43</xm:f>
              <xm:sqref>Q43</xm:sqref>
            </x14:sparkline>
            <x14:sparkline>
              <xm:f>'Mensuel flux de trésorerie'!D44:O44</xm:f>
              <xm:sqref>Q44</xm:sqref>
            </x14:sparkline>
            <x14:sparkline>
              <xm:f>'Mensuel flux de trésorerie'!D45:O45</xm:f>
              <xm:sqref>Q45</xm:sqref>
            </x14:sparkline>
            <x14:sparkline>
              <xm:f>'Mensuel flux de trésorerie'!D46:O46</xm:f>
              <xm:sqref>Q46</xm:sqref>
            </x14:sparkline>
            <x14:sparkline>
              <xm:f>'Mensuel flux de trésorerie'!D47:O47</xm:f>
              <xm:sqref>Q47</xm:sqref>
            </x14:sparkline>
          </x14:sparklines>
        </x14:sparklineGroup>
      </x14:sparklineGroup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autoPageBreaks="0" fitToPage="1"/>
  </sheetPr>
  <dimension ref="A1:AC29"/>
  <sheetViews>
    <sheetView showGridLines="0" zoomScaleNormal="100" workbookViewId="0"/>
  </sheetViews>
  <sheetFormatPr defaultColWidth="20.77734375" defaultRowHeight="14.25" x14ac:dyDescent="0.2"/>
  <cols>
    <col min="1" max="1" width="1.77734375" style="2" customWidth="1"/>
    <col min="2" max="2" width="19.77734375" style="2" customWidth="1"/>
    <col min="3" max="4" width="18.77734375" style="2" customWidth="1"/>
    <col min="5" max="5" width="2.6640625" style="2" customWidth="1"/>
    <col min="6" max="6" width="19.77734375" style="2" customWidth="1"/>
    <col min="7" max="8" width="18.77734375" style="2" customWidth="1"/>
    <col min="9" max="9" width="2.6640625" style="2" customWidth="1"/>
    <col min="10" max="10" width="19.77734375" style="2" customWidth="1"/>
    <col min="11" max="12" width="18.77734375" style="2" customWidth="1"/>
    <col min="13" max="13" width="2.6640625" style="2" customWidth="1"/>
    <col min="14" max="14" width="19.77734375" style="2" customWidth="1"/>
    <col min="15" max="16" width="18.77734375" style="2" customWidth="1"/>
    <col min="17" max="17" width="1.77734375" style="2" customWidth="1"/>
    <col min="18" max="18" width="18" style="2" hidden="1" customWidth="1"/>
    <col min="19" max="19" width="13.21875" style="2" hidden="1" customWidth="1"/>
    <col min="20" max="20" width="1.77734375" style="2" hidden="1" customWidth="1"/>
    <col min="21" max="21" width="20.77734375" style="2" hidden="1" customWidth="1"/>
    <col min="22" max="22" width="13.21875" style="2" hidden="1" customWidth="1"/>
    <col min="23" max="23" width="1.77734375" style="2" hidden="1" customWidth="1"/>
    <col min="24" max="24" width="16.6640625" style="2" hidden="1" customWidth="1"/>
    <col min="25" max="25" width="13.21875" style="2" hidden="1" customWidth="1"/>
    <col min="26" max="26" width="1.77734375" style="2" hidden="1" customWidth="1"/>
    <col min="27" max="27" width="19.33203125" style="2" hidden="1" customWidth="1"/>
    <col min="28" max="28" width="13.21875" style="2" hidden="1" customWidth="1"/>
    <col min="29" max="16384" width="20.77734375" style="2"/>
  </cols>
  <sheetData>
    <row r="1" spans="1:29" s="16" customFormat="1" ht="44.1" customHeight="1" x14ac:dyDescent="0.2">
      <c r="A1" s="18"/>
      <c r="B1" s="16" t="s">
        <v>0</v>
      </c>
      <c r="H1" s="79" t="s">
        <v>93</v>
      </c>
      <c r="L1" s="79" t="s">
        <v>91</v>
      </c>
      <c r="Q1" s="16" t="s">
        <v>8</v>
      </c>
    </row>
    <row r="2" spans="1:29" s="3" customFormat="1" ht="44.1" customHeight="1" x14ac:dyDescent="0.2">
      <c r="B2" s="75"/>
      <c r="C2" s="75" t="s">
        <v>77</v>
      </c>
      <c r="D2" s="99">
        <f>FluxTrésorerieAnnuelsÀCeJour</f>
        <v>42250</v>
      </c>
      <c r="E2" s="99"/>
      <c r="F2" s="57"/>
      <c r="G2" s="97" t="s">
        <v>79</v>
      </c>
      <c r="H2" s="97"/>
      <c r="I2" s="97"/>
      <c r="J2" s="97"/>
      <c r="K2" s="97"/>
      <c r="L2" s="97"/>
      <c r="M2" s="38"/>
      <c r="N2" s="38"/>
      <c r="O2" s="22"/>
      <c r="P2" s="22"/>
    </row>
    <row r="3" spans="1:29" s="3" customFormat="1" ht="33.950000000000003" customHeight="1" x14ac:dyDescent="0.2">
      <c r="B3" s="19"/>
      <c r="C3" s="19"/>
      <c r="D3" s="80"/>
      <c r="E3" s="80"/>
      <c r="F3" s="80"/>
      <c r="G3" s="20"/>
      <c r="H3" s="20"/>
      <c r="I3" s="20"/>
      <c r="J3" s="20"/>
      <c r="K3" s="20"/>
      <c r="L3" s="20"/>
      <c r="M3" s="20"/>
      <c r="N3" s="20"/>
      <c r="O3" s="20"/>
      <c r="P3" s="20"/>
    </row>
    <row r="4" spans="1:29" s="21" customFormat="1" ht="33.950000000000003" customHeight="1" thickBot="1" x14ac:dyDescent="0.25">
      <c r="B4" s="100" t="s">
        <v>74</v>
      </c>
      <c r="C4" s="100"/>
      <c r="D4" s="100"/>
      <c r="F4" s="100" t="s">
        <v>78</v>
      </c>
      <c r="G4" s="100"/>
      <c r="H4" s="100"/>
      <c r="J4" s="100" t="s">
        <v>80</v>
      </c>
      <c r="K4" s="100"/>
      <c r="L4" s="100"/>
      <c r="N4" s="100" t="s">
        <v>81</v>
      </c>
      <c r="O4" s="100"/>
      <c r="P4" s="100"/>
    </row>
    <row r="5" spans="1:29" customFormat="1" ht="33.950000000000003" customHeight="1" x14ac:dyDescent="0.2">
      <c r="B5" s="14" t="s">
        <v>75</v>
      </c>
      <c r="C5" s="104">
        <f>'Revenu'!C11</f>
        <v>125000</v>
      </c>
      <c r="D5" s="104"/>
      <c r="F5" s="14" t="s">
        <v>75</v>
      </c>
      <c r="G5" s="104">
        <f>Dépenses[[#Totals],[Annuel  ]]</f>
        <v>46500</v>
      </c>
      <c r="H5" s="104"/>
      <c r="J5" s="14" t="s">
        <v>75</v>
      </c>
      <c r="K5" s="104">
        <f>Discrétionnaire[[#Totals],[Annuel  ]]</f>
        <v>13250</v>
      </c>
      <c r="L5" s="104"/>
      <c r="N5" s="15" t="s">
        <v>75</v>
      </c>
      <c r="O5" s="102">
        <f>Épargne[[#Totals],[Annuel  ]]</f>
        <v>23000</v>
      </c>
      <c r="P5" s="102"/>
    </row>
    <row r="6" spans="1:29" ht="339.95" customHeight="1" x14ac:dyDescent="0.2">
      <c r="B6" s="72"/>
      <c r="C6" s="72"/>
      <c r="D6" s="72"/>
      <c r="F6" s="72"/>
      <c r="G6" s="72"/>
      <c r="H6" s="72"/>
      <c r="J6" s="72"/>
      <c r="K6" s="72"/>
      <c r="L6" s="72"/>
      <c r="N6" s="72"/>
      <c r="O6" s="72"/>
      <c r="P6" s="72"/>
    </row>
    <row r="7" spans="1:29" ht="12" customHeight="1" x14ac:dyDescent="0.2">
      <c r="B7" s="28"/>
      <c r="C7" s="28"/>
      <c r="D7" s="28"/>
      <c r="F7" s="28"/>
      <c r="G7" s="28"/>
      <c r="H7" s="28"/>
      <c r="J7" s="28"/>
      <c r="K7" s="28"/>
      <c r="L7" s="28"/>
      <c r="N7" s="28"/>
      <c r="O7" s="28"/>
      <c r="P7" s="28"/>
    </row>
    <row r="8" spans="1:29" customFormat="1" ht="33.950000000000003" customHeight="1" x14ac:dyDescent="0.2">
      <c r="B8" s="69" t="s">
        <v>76</v>
      </c>
      <c r="C8" s="103">
        <f>'Revenu'!D11</f>
        <v>10416.666666666668</v>
      </c>
      <c r="D8" s="103"/>
      <c r="F8" s="69" t="s">
        <v>76</v>
      </c>
      <c r="G8" s="103">
        <f>Dépenses[[#Totals],[Mensuel ]]</f>
        <v>3875</v>
      </c>
      <c r="H8" s="103"/>
      <c r="J8" s="69" t="s">
        <v>76</v>
      </c>
      <c r="K8" s="103">
        <f>Discrétionnaire[[#Totals],[Mensuel ]]</f>
        <v>1104.1666666666665</v>
      </c>
      <c r="L8" s="103"/>
      <c r="N8" s="70" t="s">
        <v>76</v>
      </c>
      <c r="O8" s="101">
        <f>Épargne!D10</f>
        <v>1916.6666666666667</v>
      </c>
      <c r="P8" s="101"/>
    </row>
    <row r="10" spans="1:29" x14ac:dyDescent="0.2">
      <c r="R10" s="68" t="s">
        <v>90</v>
      </c>
      <c r="S10" t="s">
        <v>97</v>
      </c>
      <c r="T10"/>
      <c r="U10" s="68" t="s">
        <v>90</v>
      </c>
      <c r="V10" t="s">
        <v>96</v>
      </c>
      <c r="W10"/>
      <c r="X10" s="68" t="s">
        <v>90</v>
      </c>
      <c r="Y10" t="s">
        <v>96</v>
      </c>
      <c r="Z10"/>
      <c r="AA10" s="68" t="s">
        <v>90</v>
      </c>
      <c r="AB10" t="s">
        <v>96</v>
      </c>
      <c r="AC10"/>
    </row>
    <row r="11" spans="1:29" x14ac:dyDescent="0.2">
      <c r="R11" s="78" t="s">
        <v>22</v>
      </c>
      <c r="S11" s="92">
        <v>0</v>
      </c>
      <c r="T11"/>
      <c r="U11" s="78" t="s">
        <v>22</v>
      </c>
      <c r="V11" s="93">
        <v>0</v>
      </c>
      <c r="W11"/>
      <c r="X11" s="78" t="s">
        <v>22</v>
      </c>
      <c r="Y11" s="92">
        <v>0</v>
      </c>
      <c r="Z11"/>
      <c r="AA11" s="78" t="s">
        <v>22</v>
      </c>
      <c r="AB11" s="92">
        <v>0</v>
      </c>
      <c r="AC11"/>
    </row>
    <row r="12" spans="1:29" x14ac:dyDescent="0.2">
      <c r="R12" s="78" t="s">
        <v>23</v>
      </c>
      <c r="S12" s="92">
        <v>0</v>
      </c>
      <c r="T12"/>
      <c r="U12" s="78" t="s">
        <v>21</v>
      </c>
      <c r="V12" s="93">
        <v>0</v>
      </c>
      <c r="W12"/>
      <c r="X12" s="78" t="s">
        <v>21</v>
      </c>
      <c r="Y12" s="92">
        <v>0</v>
      </c>
      <c r="Z12"/>
      <c r="AA12" s="78" t="s">
        <v>21</v>
      </c>
      <c r="AB12" s="92">
        <v>0</v>
      </c>
      <c r="AC12"/>
    </row>
    <row r="13" spans="1:29" x14ac:dyDescent="0.2">
      <c r="R13" s="78" t="s">
        <v>24</v>
      </c>
      <c r="S13" s="92">
        <v>0</v>
      </c>
      <c r="T13"/>
      <c r="U13" s="78" t="s">
        <v>35</v>
      </c>
      <c r="V13" s="93">
        <v>150</v>
      </c>
      <c r="W13"/>
      <c r="X13" s="78" t="s">
        <v>50</v>
      </c>
      <c r="Y13" s="92">
        <v>300</v>
      </c>
      <c r="Z13"/>
      <c r="AA13" s="78" t="s">
        <v>52</v>
      </c>
      <c r="AB13" s="92">
        <v>5000</v>
      </c>
      <c r="AC13"/>
    </row>
    <row r="14" spans="1:29" x14ac:dyDescent="0.2">
      <c r="R14" s="78" t="s">
        <v>20</v>
      </c>
      <c r="S14" s="92">
        <v>5000</v>
      </c>
      <c r="T14"/>
      <c r="U14" s="78" t="s">
        <v>27</v>
      </c>
      <c r="V14" s="93">
        <v>200</v>
      </c>
      <c r="W14"/>
      <c r="X14" s="78" t="s">
        <v>47</v>
      </c>
      <c r="Y14" s="92">
        <v>300</v>
      </c>
      <c r="Z14"/>
      <c r="AA14" s="78" t="s">
        <v>89</v>
      </c>
      <c r="AB14" s="92">
        <v>6000</v>
      </c>
      <c r="AC14"/>
    </row>
    <row r="15" spans="1:29" x14ac:dyDescent="0.2">
      <c r="R15" s="78" t="s">
        <v>21</v>
      </c>
      <c r="S15" s="92">
        <v>30000</v>
      </c>
      <c r="T15"/>
      <c r="U15" s="78" t="s">
        <v>30</v>
      </c>
      <c r="V15" s="93">
        <v>250</v>
      </c>
      <c r="W15"/>
      <c r="X15" s="78" t="s">
        <v>44</v>
      </c>
      <c r="Y15" s="92">
        <v>600</v>
      </c>
      <c r="Z15"/>
      <c r="AA15" s="78" t="s">
        <v>88</v>
      </c>
      <c r="AB15" s="92">
        <v>12000</v>
      </c>
      <c r="AC15"/>
    </row>
    <row r="16" spans="1:29" x14ac:dyDescent="0.2">
      <c r="R16" s="78" t="s">
        <v>19</v>
      </c>
      <c r="S16" s="92">
        <v>90000</v>
      </c>
      <c r="T16"/>
      <c r="U16" s="78" t="s">
        <v>32</v>
      </c>
      <c r="V16" s="93">
        <v>600</v>
      </c>
      <c r="W16"/>
      <c r="X16" s="78" t="s">
        <v>49</v>
      </c>
      <c r="Y16" s="92">
        <v>600</v>
      </c>
      <c r="Z16"/>
      <c r="AA16" s="78" t="s">
        <v>95</v>
      </c>
      <c r="AB16" s="92">
        <v>23000</v>
      </c>
      <c r="AC16"/>
    </row>
    <row r="17" spans="18:29" x14ac:dyDescent="0.2">
      <c r="R17" s="78" t="s">
        <v>95</v>
      </c>
      <c r="S17" s="92">
        <v>125000</v>
      </c>
      <c r="T17"/>
      <c r="U17" s="78" t="s">
        <v>37</v>
      </c>
      <c r="V17" s="93">
        <v>600</v>
      </c>
      <c r="W17"/>
      <c r="X17" s="78" t="s">
        <v>46</v>
      </c>
      <c r="Y17" s="92">
        <v>1200</v>
      </c>
      <c r="Z17"/>
      <c r="AA17"/>
      <c r="AB17"/>
      <c r="AC17"/>
    </row>
    <row r="18" spans="18:29" x14ac:dyDescent="0.2">
      <c r="R18"/>
      <c r="S18"/>
      <c r="T18"/>
      <c r="U18" s="78" t="s">
        <v>36</v>
      </c>
      <c r="V18" s="93">
        <v>600</v>
      </c>
      <c r="W18"/>
      <c r="X18" s="78" t="s">
        <v>87</v>
      </c>
      <c r="Y18" s="92">
        <v>1200</v>
      </c>
      <c r="Z18"/>
      <c r="AA18"/>
      <c r="AB18"/>
      <c r="AC18"/>
    </row>
    <row r="19" spans="18:29" x14ac:dyDescent="0.2">
      <c r="R19"/>
      <c r="S19"/>
      <c r="T19"/>
      <c r="U19" s="78" t="s">
        <v>86</v>
      </c>
      <c r="V19" s="93">
        <v>600</v>
      </c>
      <c r="W19"/>
      <c r="X19" s="78" t="s">
        <v>48</v>
      </c>
      <c r="Y19" s="92">
        <v>2000</v>
      </c>
      <c r="Z19"/>
      <c r="AA19"/>
      <c r="AB19"/>
      <c r="AC19"/>
    </row>
    <row r="20" spans="18:29" ht="42.75" x14ac:dyDescent="0.2">
      <c r="R20"/>
      <c r="S20"/>
      <c r="T20"/>
      <c r="U20" s="78" t="s">
        <v>41</v>
      </c>
      <c r="V20" s="93">
        <v>600</v>
      </c>
      <c r="W20"/>
      <c r="X20" s="78" t="s">
        <v>45</v>
      </c>
      <c r="Y20" s="92">
        <v>2250</v>
      </c>
      <c r="Z20"/>
      <c r="AA20"/>
      <c r="AB20"/>
      <c r="AC20"/>
    </row>
    <row r="21" spans="18:29" x14ac:dyDescent="0.2">
      <c r="R21"/>
      <c r="S21"/>
      <c r="T21"/>
      <c r="U21" s="78" t="s">
        <v>40</v>
      </c>
      <c r="V21" s="93">
        <v>1200</v>
      </c>
      <c r="W21"/>
      <c r="X21" s="78" t="s">
        <v>51</v>
      </c>
      <c r="Y21" s="92">
        <v>4800</v>
      </c>
      <c r="Z21"/>
      <c r="AA21"/>
      <c r="AB21"/>
      <c r="AC21"/>
    </row>
    <row r="22" spans="18:29" x14ac:dyDescent="0.2">
      <c r="R22"/>
      <c r="S22"/>
      <c r="T22"/>
      <c r="U22" s="78" t="s">
        <v>31</v>
      </c>
      <c r="V22" s="93">
        <v>1200</v>
      </c>
      <c r="W22"/>
      <c r="X22" s="78" t="s">
        <v>95</v>
      </c>
      <c r="Y22" s="92">
        <v>13250</v>
      </c>
      <c r="Z22"/>
      <c r="AA22"/>
      <c r="AB22"/>
      <c r="AC22"/>
    </row>
    <row r="23" spans="18:29" x14ac:dyDescent="0.2">
      <c r="R23"/>
      <c r="S23"/>
      <c r="T23"/>
      <c r="U23" s="78" t="s">
        <v>38</v>
      </c>
      <c r="V23" s="93">
        <v>1500</v>
      </c>
      <c r="W23"/>
      <c r="X23"/>
      <c r="Y23"/>
      <c r="Z23"/>
      <c r="AA23"/>
      <c r="AB23"/>
      <c r="AC23"/>
    </row>
    <row r="24" spans="18:29" x14ac:dyDescent="0.2">
      <c r="R24"/>
      <c r="S24"/>
      <c r="T24"/>
      <c r="U24" s="78" t="s">
        <v>26</v>
      </c>
      <c r="V24" s="93">
        <v>2500</v>
      </c>
      <c r="W24"/>
      <c r="X24"/>
      <c r="Y24"/>
      <c r="Z24"/>
      <c r="AA24"/>
      <c r="AB24"/>
      <c r="AC24"/>
    </row>
    <row r="25" spans="18:29" x14ac:dyDescent="0.2">
      <c r="R25"/>
      <c r="S25"/>
      <c r="T25"/>
      <c r="U25" s="78" t="s">
        <v>28</v>
      </c>
      <c r="V25" s="93">
        <v>4000</v>
      </c>
      <c r="W25"/>
      <c r="X25"/>
      <c r="Y25"/>
      <c r="Z25"/>
      <c r="AA25"/>
      <c r="AB25"/>
      <c r="AC25"/>
    </row>
    <row r="26" spans="18:29" x14ac:dyDescent="0.2">
      <c r="R26"/>
      <c r="S26"/>
      <c r="T26"/>
      <c r="U26" s="78" t="s">
        <v>39</v>
      </c>
      <c r="V26" s="93">
        <v>5000</v>
      </c>
      <c r="W26"/>
      <c r="X26"/>
      <c r="Y26"/>
      <c r="Z26"/>
      <c r="AA26"/>
      <c r="AB26"/>
      <c r="AC26"/>
    </row>
    <row r="27" spans="18:29" x14ac:dyDescent="0.2">
      <c r="R27"/>
      <c r="S27"/>
      <c r="T27"/>
      <c r="U27" s="78" t="s">
        <v>25</v>
      </c>
      <c r="V27" s="93">
        <v>12500</v>
      </c>
      <c r="W27"/>
      <c r="X27"/>
      <c r="Y27"/>
      <c r="Z27"/>
      <c r="AA27"/>
      <c r="AB27"/>
      <c r="AC27"/>
    </row>
    <row r="28" spans="18:29" x14ac:dyDescent="0.2">
      <c r="U28" s="78" t="s">
        <v>29</v>
      </c>
      <c r="V28" s="93">
        <v>15000</v>
      </c>
      <c r="AC28"/>
    </row>
    <row r="29" spans="18:29" x14ac:dyDescent="0.2">
      <c r="U29" s="78" t="s">
        <v>95</v>
      </c>
      <c r="V29" s="93">
        <v>46500</v>
      </c>
    </row>
  </sheetData>
  <mergeCells count="14">
    <mergeCell ref="D2:E2"/>
    <mergeCell ref="G2:L2"/>
    <mergeCell ref="N4:P4"/>
    <mergeCell ref="O8:P8"/>
    <mergeCell ref="O5:P5"/>
    <mergeCell ref="B4:D4"/>
    <mergeCell ref="F4:H4"/>
    <mergeCell ref="J4:L4"/>
    <mergeCell ref="K8:L8"/>
    <mergeCell ref="K5:L5"/>
    <mergeCell ref="C8:D8"/>
    <mergeCell ref="G8:H8"/>
    <mergeCell ref="G5:H5"/>
    <mergeCell ref="C5:D5"/>
  </mergeCells>
  <dataValidations count="29">
    <dataValidation allowBlank="1" showInputMessage="1" showErrorMessage="1" promptTitle="Flux de trésorerie annuel" prompt="_x000a_Créer relevé de flux trésorerie annuel dans cette feuille. _x000a__x000a_Entrer détails dans 4 prochaines feuilles._x000a__x000a_Total Flux de trésorerie à date dans D2. Pour mettre à jour graphiques, allez à Données-&gt;Actualiser tout. Conseil G2." sqref="A1" xr:uid="{00000000-0002-0000-0300-000000000000}"/>
    <dataValidation allowBlank="1" showInputMessage="1" showErrorMessage="1" prompt="Le total des revenus annuels est calculé automatiquement dans la cellule à droite." sqref="B5" xr:uid="{00000000-0002-0000-0300-000001000000}"/>
    <dataValidation allowBlank="1" showInputMessage="1" showErrorMessage="1" prompt="Le total des revenus annuels est calculé automatiquement dans cette cellule." sqref="C5:D5" xr:uid="{00000000-0002-0000-0300-000002000000}"/>
    <dataValidation allowBlank="1" showInputMessage="1" showErrorMessage="1" prompt="Le total des revenus mensuels est calculé automatiquement dans la cellule à droite." sqref="B8" xr:uid="{00000000-0002-0000-0300-000003000000}"/>
    <dataValidation allowBlank="1" showInputMessage="1" showErrorMessage="1" prompt="Le total des revenus mensuels est calculé automatiquement dans cette cellule." sqref="C8:D8" xr:uid="{00000000-0002-0000-0300-000004000000}"/>
    <dataValidation allowBlank="1" showInputMessage="1" showErrorMessage="1" prompt="Le total des dépenses annuelles est calculé automatiquement dans la cellule à droite." sqref="F5" xr:uid="{00000000-0002-0000-0300-000005000000}"/>
    <dataValidation allowBlank="1" showInputMessage="1" showErrorMessage="1" prompt="Le total des dépenses annuelles est calculé automatiquement dans cette cellule." sqref="G5:H5" xr:uid="{00000000-0002-0000-0300-000006000000}"/>
    <dataValidation allowBlank="1" showInputMessage="1" showErrorMessage="1" prompt="Le total des dépenses mensuelles est calculé automatiquement dans la cellule à droite." sqref="F8" xr:uid="{00000000-0002-0000-0300-000007000000}"/>
    <dataValidation allowBlank="1" showInputMessage="1" showErrorMessage="1" prompt="Le total des dépenses mensuelles est calculé automatiquement dans cette cellule." sqref="G8:H8" xr:uid="{00000000-0002-0000-0300-000008000000}"/>
    <dataValidation allowBlank="1" showInputMessage="1" showErrorMessage="1" prompt="Le total des dépenses discrétionnaires annuelles est calculé automatiquement dans la cellule à droite." sqref="J5" xr:uid="{00000000-0002-0000-0300-000009000000}"/>
    <dataValidation allowBlank="1" showInputMessage="1" showErrorMessage="1" prompt="Le total des dépenses discrétionnaires annuelles est calculé automatiquement dans cette cellule." sqref="K5:L5" xr:uid="{00000000-0002-0000-0300-00000A000000}"/>
    <dataValidation allowBlank="1" showInputMessage="1" showErrorMessage="1" prompt="Le total des dépenses discrétionnaires mensuelles est calculé automatiquement dans la cellule à droite." sqref="J8" xr:uid="{00000000-0002-0000-0300-00000B000000}"/>
    <dataValidation allowBlank="1" showInputMessage="1" showErrorMessage="1" prompt="Le total des dépenses discrétionnaires mensuelles est calculé automatiquement dans cette cellule." sqref="K8:L8" xr:uid="{00000000-0002-0000-0300-00000C000000}"/>
    <dataValidation allowBlank="1" showInputMessage="1" showErrorMessage="1" prompt="Le total de l’épargne annuelle est calculé automatiquement dans la cellule à droite." sqref="N5" xr:uid="{00000000-0002-0000-0300-00000D000000}"/>
    <dataValidation allowBlank="1" showInputMessage="1" showErrorMessage="1" prompt="Le total de l’épargne annuelle est calculé automatiquement dans cette cellule." sqref="O5:P5" xr:uid="{00000000-0002-0000-0300-00000E000000}"/>
    <dataValidation allowBlank="1" showInputMessage="1" showErrorMessage="1" prompt="Le total de l’épargne mensuelle est calculé automatiquement dans la cellule à droite." sqref="N8" xr:uid="{00000000-0002-0000-0300-00000F000000}"/>
    <dataValidation allowBlank="1" showInputMessage="1" showErrorMessage="1" prompt="Le total de l’épargne mensuelle est calculé automatiquement dans cette cellule." sqref="O8:P8" xr:uid="{00000000-0002-0000-0300-000010000000}"/>
    <dataValidation allowBlank="1" showInputMessage="1" showErrorMessage="1" prompt="Le titre de cette feuille de calcul se trouve dans cette cellule" sqref="B1" xr:uid="{00000000-0002-0000-0300-000011000000}"/>
    <dataValidation allowBlank="1" showInputMessage="1" showErrorMessage="1" prompt="Le revenu annuel total est calculé automatiquement dans D5 et le revenu mensuel dans D8. Le graphique à barres dynamiques se trouve dans B6._x000a__x000a_Pour mettre à jour le graphique, accédez au ruban Données -&gt; Actualiser tout" sqref="B4:D4" xr:uid="{00000000-0002-0000-0300-000012000000}"/>
    <dataValidation allowBlank="1" showInputMessage="1" showErrorMessage="1" prompt="Les dépenses annuelles totales sont calculées automatiquement dans H5 et mensuelles dans H8. Le graphique à barres dynamiques se trouve dans F6._x000a__x000a_Pour mettre à jour le graphique, accédez au ruban Données -&gt; Actualiser tout" sqref="F4:H4" xr:uid="{00000000-0002-0000-0300-000013000000}"/>
    <dataValidation allowBlank="1" showInputMessage="1" showErrorMessage="1" prompt="Les dépenses discrétionnaires annuelles totales sont calculées automatiquement dans L5 et mensuelles dans L8. Le graphique à barres dynamiques se trouve dans J6._x000a__x000a_To mettre à jour le graphique, accédez au ruban Données -&gt; Actualiser tout" sqref="J4:L4" xr:uid="{00000000-0002-0000-0300-000014000000}"/>
    <dataValidation allowBlank="1" showInputMessage="1" showErrorMessage="1" prompt="Les économies annuelles totales sont calculées automatiquement dans P5 et les économies mensuelles dans P8. Le graphique à barres dynamiques se trouve dans N6._x000a__x000a_Pour mettre à jour le graphique, accédez au ruban Données -&gt; Actualiser tout" sqref="N4:P4" xr:uid="{00000000-0002-0000-0300-000015000000}"/>
    <dataValidation allowBlank="1" showInputMessage="1" showErrorMessage="1" prompt="Le graphique à barres montrant le revenu provenant de différentes sources se trouve dans cette cellule" sqref="B7:D7" xr:uid="{00000000-0002-0000-0300-000016000000}"/>
    <dataValidation allowBlank="1" showInputMessage="1" showErrorMessage="1" prompt="Le graphique à barres dynamiques montrant les revenus de différentes sources se trouve dans cette cellule._x000a__x000a_Pour mettre à jour le graphique, accédez au ruban Données -&gt; Actualiser tout" sqref="B6:D6" xr:uid="{00000000-0002-0000-0300-000017000000}"/>
    <dataValidation allowBlank="1" showInputMessage="1" showErrorMessage="1" prompt="Le total des flux de trésorerie à ce jour est automatiquement calculé dans la cellule située à droite" sqref="B2:C2" xr:uid="{00000000-0002-0000-0300-000018000000}"/>
    <dataValidation allowBlank="1" showInputMessage="1" showErrorMessage="1" prompt="Le flux de trésorerie total à ce jour est calculé automatiquement dans cette cellule. _x000a_Pour mettre à jour les graphiques, accédez au ruban Données -&gt;Refresh All" sqref="D2:E2" xr:uid="{00000000-0002-0000-0300-000019000000}"/>
    <dataValidation allowBlank="1" showInputMessage="1" showErrorMessage="1" prompt="Le graphique à barres croisés dynamiques montrant les dépenses est dans cette cellule._x000a__x000a_Pour mettre à jour le graphique, accédez au ruban Données -&gt; Actualiser tout" sqref="F6:H6" xr:uid="{00000000-0002-0000-0300-00001A000000}"/>
    <dataValidation allowBlank="1" showInputMessage="1" showErrorMessage="1" prompt="Le graphique à barres dynamiques montrant les dépenses discrétionnaires est dans cette cellule._x000a__x000a_Pour mettre à jour le graphique, accédez au ruban Données -&gt; Actualiser tout" sqref="J6:L6" xr:uid="{00000000-0002-0000-0300-00001B000000}"/>
    <dataValidation allowBlank="1" showInputMessage="1" showErrorMessage="1" prompt="Le graphique à barres dynamiques montrant les économies et les investissements est dans cette cellule._x000a__x000a_Pour mettre à jour le graphique, accédez au ruban Données -&gt; Actualiser tout" sqref="N6:P6" xr:uid="{00000000-0002-0000-0300-00001C000000}"/>
  </dataValidations>
  <hyperlinks>
    <hyperlink ref="J1" location="Guide!A1" tooltip="Sélectionnez ce lien pour accéder à la feuille de calcul Guide." display="Navigation button for Guide worksheet is in this cell." xr:uid="{00000000-0004-0000-0300-000000000000}"/>
    <hyperlink ref="H1:I1" location="'Flux de trésorerie annuel'!A1" tooltip="Sélectionnez ce lien pour accéder à la cellule A1 de cette feuille de calcul." display="ANNUAL CASH FLOW" xr:uid="{00000000-0004-0000-0300-000001000000}"/>
    <hyperlink ref="L1" location="'Mensuel flux de trésorerie'!A1" tooltip="Sélectionnez ce lien pour accéder à la feuille de calcul Flux de trésorerie mensuels." display="'Mensuel flux de trésorerie'!A1" xr:uid="{00000000-0004-0000-0300-000002000000}"/>
    <hyperlink ref="H1" location="'Annuel flux de trésorerie'!A1" tooltip="Sélectionnez ce lien pour accéder à la cellule A1 de cette feuille de calcul." display="'Annuel flux de trésorerie'!A1" xr:uid="{7B56A1EC-6630-44A1-804E-19608F3765FD}"/>
  </hyperlinks>
  <printOptions horizontalCentered="1"/>
  <pageMargins left="0.25" right="0.25" top="0.75" bottom="0.75" header="0.3" footer="0.3"/>
  <pageSetup paperSize="9" scale="48" fitToHeight="0" orientation="landscape" r:id="rId5"/>
  <headerFooter differentFirst="1">
    <oddFooter>Page &amp;P of &amp;N</oddFooter>
  </headerFooter>
  <drawing r:id="rId6"/>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autoPageBreaks="0" fitToPage="1"/>
  </sheetPr>
  <dimension ref="A1:I11"/>
  <sheetViews>
    <sheetView showGridLines="0" zoomScaleNormal="100" workbookViewId="0"/>
  </sheetViews>
  <sheetFormatPr defaultColWidth="16.6640625" defaultRowHeight="30" customHeight="1" x14ac:dyDescent="0.2"/>
  <cols>
    <col min="1" max="1" width="1.77734375" style="24" customWidth="1"/>
    <col min="2" max="2" width="33.21875" style="24" customWidth="1"/>
    <col min="3" max="3" width="16.44140625" style="24" customWidth="1"/>
    <col min="4" max="4" width="16.5546875" style="24" customWidth="1"/>
    <col min="5" max="9" width="14.77734375" style="24" customWidth="1"/>
    <col min="10" max="10" width="1.77734375" style="24" customWidth="1"/>
    <col min="11" max="16384" width="16.6640625" style="24"/>
  </cols>
  <sheetData>
    <row r="1" spans="1:9" s="16" customFormat="1" ht="44.1" customHeight="1" x14ac:dyDescent="0.2">
      <c r="A1" s="18"/>
      <c r="B1" s="16" t="s">
        <v>0</v>
      </c>
    </row>
    <row r="2" spans="1:9" s="3" customFormat="1" ht="44.1" customHeight="1" x14ac:dyDescent="0.2">
      <c r="B2" s="73"/>
      <c r="C2" s="73" t="s">
        <v>77</v>
      </c>
      <c r="D2" s="96">
        <f>FluxTrésorerieAnnuelsÀCeJour</f>
        <v>42250</v>
      </c>
      <c r="E2" s="96"/>
      <c r="F2" s="97" t="s">
        <v>85</v>
      </c>
      <c r="G2" s="97"/>
      <c r="H2" s="97"/>
      <c r="I2" s="97"/>
    </row>
    <row r="3" spans="1:9" s="2" customFormat="1" ht="33.950000000000003" customHeight="1" x14ac:dyDescent="0.2">
      <c r="B3" s="56"/>
      <c r="C3" s="56"/>
      <c r="D3" s="86"/>
      <c r="E3" s="86"/>
      <c r="F3" s="95"/>
      <c r="G3" s="95"/>
      <c r="H3" s="95"/>
      <c r="I3" s="95"/>
    </row>
    <row r="4" spans="1:9" s="35" customFormat="1" ht="33.950000000000003" customHeight="1" x14ac:dyDescent="0.2">
      <c r="B4" s="55" t="s">
        <v>82</v>
      </c>
      <c r="C4" s="58" t="s">
        <v>83</v>
      </c>
      <c r="D4" s="58" t="s">
        <v>84</v>
      </c>
      <c r="F4" s="59"/>
      <c r="G4" s="59"/>
      <c r="H4" s="59"/>
      <c r="I4" s="59"/>
    </row>
    <row r="5" spans="1:9" ht="30" customHeight="1" x14ac:dyDescent="0.2">
      <c r="B5" s="60" t="s">
        <v>19</v>
      </c>
      <c r="C5" s="87">
        <v>90000</v>
      </c>
      <c r="D5" s="87">
        <f>Revenu[[#This Row],[Annuel  ]]/12</f>
        <v>7500</v>
      </c>
    </row>
    <row r="6" spans="1:9" ht="30" customHeight="1" x14ac:dyDescent="0.2">
      <c r="B6" s="60" t="s">
        <v>20</v>
      </c>
      <c r="C6" s="87">
        <v>5000</v>
      </c>
      <c r="D6" s="87">
        <f>Revenu[[#This Row],[Annuel  ]]/12</f>
        <v>416.66666666666669</v>
      </c>
    </row>
    <row r="7" spans="1:9" ht="30" customHeight="1" x14ac:dyDescent="0.2">
      <c r="B7" s="60" t="s">
        <v>21</v>
      </c>
      <c r="C7" s="87">
        <v>30000</v>
      </c>
      <c r="D7" s="87">
        <f>Revenu[[#This Row],[Annuel  ]]/12</f>
        <v>2500</v>
      </c>
    </row>
    <row r="8" spans="1:9" ht="30" customHeight="1" x14ac:dyDescent="0.2">
      <c r="B8" s="60" t="s">
        <v>22</v>
      </c>
      <c r="C8" s="87">
        <v>0</v>
      </c>
      <c r="D8" s="87">
        <f>Revenu[[#This Row],[Annuel  ]]/12</f>
        <v>0</v>
      </c>
    </row>
    <row r="9" spans="1:9" ht="30" customHeight="1" x14ac:dyDescent="0.2">
      <c r="B9" s="60" t="s">
        <v>23</v>
      </c>
      <c r="C9" s="87">
        <v>0</v>
      </c>
      <c r="D9" s="87">
        <f>Revenu[[#This Row],[Annuel  ]]/12</f>
        <v>0</v>
      </c>
    </row>
    <row r="10" spans="1:9" ht="30" customHeight="1" x14ac:dyDescent="0.2">
      <c r="B10" s="60" t="s">
        <v>24</v>
      </c>
      <c r="C10" s="87">
        <v>0</v>
      </c>
      <c r="D10" s="87">
        <f>Revenu[[#This Row],[Annuel  ]]/12</f>
        <v>0</v>
      </c>
    </row>
    <row r="11" spans="1:9" s="39" customFormat="1" ht="30" customHeight="1" x14ac:dyDescent="0.2">
      <c r="B11" s="60" t="s">
        <v>15</v>
      </c>
      <c r="C11" s="87">
        <f>SUBTOTAL(109,Revenu[[Annuel  ]])</f>
        <v>125000</v>
      </c>
      <c r="D11" s="87">
        <f>SUBTOTAL(109,Revenu[[Mensuel ]])</f>
        <v>10416.666666666668</v>
      </c>
    </row>
  </sheetData>
  <mergeCells count="2">
    <mergeCell ref="D2:E2"/>
    <mergeCell ref="F2:I3"/>
  </mergeCells>
  <dataValidations xWindow="999" yWindow="322" count="8">
    <dataValidation allowBlank="1" showInputMessage="1" showErrorMessage="1" prompt="Les revenus mensuels sont calculés automatiquement dans cette colonne sous ce titre." sqref="D4" xr:uid="{00000000-0002-0000-0400-000000000000}"/>
    <dataValidation allowBlank="1" showInputMessage="1" showErrorMessage="1" prompt="Entrez les revenus annuels dans cette colonne sous ce titre." sqref="C4" xr:uid="{00000000-0002-0000-0400-000001000000}"/>
    <dataValidation allowBlank="1" showInputMessage="1" showErrorMessage="1" prompt="Entrez les postes des revenus dans cette colonne sous ce titre." sqref="B4" xr:uid="{00000000-0002-0000-0400-000002000000}"/>
    <dataValidation allowBlank="1" showInputMessage="1" showErrorMessage="1" prompt="Le titre de cette feuille de calcul se trouve dans cette cellule" sqref="B1" xr:uid="{00000000-0002-0000-0400-000003000000}"/>
    <dataValidation allowBlank="1" showInputMessage="1" showErrorMessage="1" prompt="Entrez les détails dans le tableau Revenus de cette feuille de calcul. _x000a__x000a_Total flux de trésorerie à ce jour est automatiquement calculé dans la cellule D2. Le conseil se trouve dans la cellule F2. " sqref="A1" xr:uid="{00000000-0002-0000-0400-000004000000}"/>
    <dataValidation allowBlank="1" showInputMessage="1" showErrorMessage="1" prompt="Le total des flux de trésorerie à ce jour est automatiquement calculé dans la cellule située à droite" sqref="B2:C2" xr:uid="{00000000-0002-0000-0400-000005000000}"/>
    <dataValidation allowBlank="1" showInputMessage="1" showErrorMessage="1" prompt="Le total des flux de trésorerie à ce jour est calculé automatiquement dans cette cellule" sqref="D2:E2" xr:uid="{00000000-0002-0000-0400-000006000000}"/>
    <dataValidation allowBlank="1" showInputMessage="1" showErrorMessage="1" prompt="This is an annual estimation.  Use this worksheet if you wish to view annual amounts with estimated monthly values._x000a_If you wish to add daily items to the Tables, estimate their annual amount/value and place value in the Annual column." sqref="F2:I3" xr:uid="{AAE0C1C3-15EA-4303-9143-560F786363E9}"/>
  </dataValidations>
  <hyperlinks>
    <hyperlink ref="I1" location="Dépenses!A1" tooltip="Sélectionnez ce lien pour accéder à la feuille de calcul Dépenses." display="EXPENSES" xr:uid="{00000000-0004-0000-0400-000000000000}"/>
    <hyperlink ref="F1" location="Guide!A1" tooltip="Sélectionnez ce lien pour accéder à la feuille de calcul Guide." display="Navigation button for Guide worksheet is in this cell." xr:uid="{00000000-0004-0000-0400-000001000000}"/>
    <hyperlink ref="G1" location="'Récapitulatif quotidien'!A1" tooltip="Sélectionnez ce lien pour accéder à la feuille de calcul Récapitulatif quotidien." display="DAILY SUMMARY" xr:uid="{00000000-0004-0000-0400-000002000000}"/>
    <hyperlink ref="H1" location="Revenu!A1" tooltip="Sélectionnez ce lien pour accéder à la cellule A1 de cette feuille de calcul." display="INCOME" xr:uid="{00000000-0004-0000-0400-000003000000}"/>
  </hyperlinks>
  <printOptions horizontalCentered="1"/>
  <pageMargins left="0.25" right="0.25" top="0.5" bottom="0.5" header="0.5" footer="0.5"/>
  <pageSetup paperSize="9" scale="86" fitToHeight="0" orientation="landscape" r:id="rId1"/>
  <headerFooter differentFirst="1">
    <oddFooter>Page &amp;P of &amp;N</oddFooter>
  </headerFooter>
  <ignoredErrors>
    <ignoredError sqref="D8:D10" emptyCellReference="1"/>
  </ignoredErrors>
  <drawing r:id="rId2"/>
  <tableParts count="1">
    <tablePart r:id="rId3"/>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autoPageBreaks="0" fitToPage="1"/>
  </sheetPr>
  <dimension ref="A1:I23"/>
  <sheetViews>
    <sheetView showGridLines="0" zoomScaleNormal="100" workbookViewId="0"/>
  </sheetViews>
  <sheetFormatPr defaultColWidth="16.6640625" defaultRowHeight="30" customHeight="1" x14ac:dyDescent="0.2"/>
  <cols>
    <col min="1" max="1" width="1.77734375" style="24" customWidth="1"/>
    <col min="2" max="2" width="33.21875" style="24" customWidth="1"/>
    <col min="3" max="3" width="16.44140625" style="24" customWidth="1"/>
    <col min="4" max="4" width="16.5546875" style="24" customWidth="1"/>
    <col min="5" max="9" width="14.77734375" style="24" customWidth="1"/>
    <col min="10" max="10" width="1.77734375" style="24" customWidth="1"/>
    <col min="11" max="16384" width="16.6640625" style="24"/>
  </cols>
  <sheetData>
    <row r="1" spans="1:9" s="16" customFormat="1" ht="44.1" customHeight="1" x14ac:dyDescent="0.2">
      <c r="A1" s="18"/>
      <c r="B1" s="16" t="s">
        <v>0</v>
      </c>
      <c r="I1" s="90" t="s">
        <v>94</v>
      </c>
    </row>
    <row r="2" spans="1:9" s="3" customFormat="1" ht="44.1" customHeight="1" x14ac:dyDescent="0.2">
      <c r="B2" s="73"/>
      <c r="C2" s="73" t="s">
        <v>77</v>
      </c>
      <c r="D2" s="96">
        <f>FluxTrésorerieAnnuelsÀCeJour</f>
        <v>42250</v>
      </c>
      <c r="E2" s="96"/>
      <c r="F2" s="97" t="s">
        <v>85</v>
      </c>
      <c r="G2" s="97"/>
      <c r="H2" s="97"/>
      <c r="I2" s="95"/>
    </row>
    <row r="3" spans="1:9" s="3" customFormat="1" ht="33.950000000000003" customHeight="1" x14ac:dyDescent="0.2">
      <c r="B3" s="63"/>
      <c r="C3" s="63"/>
      <c r="D3" s="88"/>
      <c r="E3" s="88"/>
      <c r="F3" s="95"/>
      <c r="G3" s="95"/>
      <c r="H3" s="95"/>
      <c r="I3" s="95"/>
    </row>
    <row r="4" spans="1:9" s="36" customFormat="1" ht="33.950000000000003" customHeight="1" x14ac:dyDescent="0.2">
      <c r="B4" s="55" t="s">
        <v>12</v>
      </c>
      <c r="C4" s="91" t="s">
        <v>83</v>
      </c>
      <c r="D4" s="91" t="s">
        <v>84</v>
      </c>
    </row>
    <row r="5" spans="1:9" ht="30" customHeight="1" x14ac:dyDescent="0.2">
      <c r="B5" s="60" t="s">
        <v>25</v>
      </c>
      <c r="C5" s="87">
        <v>12500</v>
      </c>
      <c r="D5" s="87">
        <f>Dépenses[[#This Row],[Annuel  ]]/12</f>
        <v>1041.6666666666667</v>
      </c>
    </row>
    <row r="6" spans="1:9" ht="30" customHeight="1" x14ac:dyDescent="0.2">
      <c r="B6" s="60" t="s">
        <v>26</v>
      </c>
      <c r="C6" s="87">
        <v>2500</v>
      </c>
      <c r="D6" s="87">
        <f>Dépenses[[#This Row],[Annuel  ]]/12</f>
        <v>208.33333333333334</v>
      </c>
    </row>
    <row r="7" spans="1:9" ht="30" customHeight="1" x14ac:dyDescent="0.2">
      <c r="B7" s="60" t="s">
        <v>27</v>
      </c>
      <c r="C7" s="87">
        <v>200</v>
      </c>
      <c r="D7" s="87">
        <f>Dépenses[[#This Row],[Annuel  ]]/12</f>
        <v>16.666666666666668</v>
      </c>
    </row>
    <row r="8" spans="1:9" ht="30" customHeight="1" x14ac:dyDescent="0.2">
      <c r="B8" s="60" t="s">
        <v>28</v>
      </c>
      <c r="C8" s="87">
        <v>4000</v>
      </c>
      <c r="D8" s="87">
        <f>Dépenses[[#This Row],[Annuel  ]]/12</f>
        <v>333.33333333333331</v>
      </c>
    </row>
    <row r="9" spans="1:9" ht="30" customHeight="1" x14ac:dyDescent="0.2">
      <c r="B9" s="60" t="s">
        <v>29</v>
      </c>
      <c r="C9" s="87">
        <v>15000</v>
      </c>
      <c r="D9" s="87">
        <f>Dépenses[[#This Row],[Annuel  ]]/12</f>
        <v>1250</v>
      </c>
    </row>
    <row r="10" spans="1:9" ht="30" customHeight="1" x14ac:dyDescent="0.2">
      <c r="B10" s="60" t="s">
        <v>30</v>
      </c>
      <c r="C10" s="87">
        <v>250</v>
      </c>
      <c r="D10" s="87">
        <f>Dépenses[[#This Row],[Annuel  ]]/12</f>
        <v>20.833333333333332</v>
      </c>
    </row>
    <row r="11" spans="1:9" ht="30" customHeight="1" x14ac:dyDescent="0.2">
      <c r="B11" s="60" t="s">
        <v>31</v>
      </c>
      <c r="C11" s="87">
        <v>1200</v>
      </c>
      <c r="D11" s="87">
        <f>Dépenses[[#This Row],[Annuel  ]]/12</f>
        <v>100</v>
      </c>
    </row>
    <row r="12" spans="1:9" ht="30" customHeight="1" x14ac:dyDescent="0.2">
      <c r="B12" s="60" t="s">
        <v>32</v>
      </c>
      <c r="C12" s="87">
        <v>600</v>
      </c>
      <c r="D12" s="87">
        <f>Dépenses[[#This Row],[Annuel  ]]/12</f>
        <v>50</v>
      </c>
    </row>
    <row r="13" spans="1:9" ht="30" customHeight="1" x14ac:dyDescent="0.2">
      <c r="B13" s="60" t="s">
        <v>86</v>
      </c>
      <c r="C13" s="87">
        <v>600</v>
      </c>
      <c r="D13" s="87">
        <f>Dépenses[[#This Row],[Annuel  ]]/12</f>
        <v>50</v>
      </c>
    </row>
    <row r="14" spans="1:9" ht="30" customHeight="1" x14ac:dyDescent="0.2">
      <c r="B14" s="60" t="s">
        <v>35</v>
      </c>
      <c r="C14" s="87">
        <v>150</v>
      </c>
      <c r="D14" s="87">
        <f>Dépenses[[#This Row],[Annuel  ]]/12</f>
        <v>12.5</v>
      </c>
    </row>
    <row r="15" spans="1:9" ht="30" customHeight="1" x14ac:dyDescent="0.2">
      <c r="B15" s="60" t="s">
        <v>36</v>
      </c>
      <c r="C15" s="87">
        <v>600</v>
      </c>
      <c r="D15" s="87">
        <f>Dépenses[[#This Row],[Annuel  ]]/12</f>
        <v>50</v>
      </c>
    </row>
    <row r="16" spans="1:9" ht="30" customHeight="1" x14ac:dyDescent="0.2">
      <c r="B16" s="60" t="s">
        <v>37</v>
      </c>
      <c r="C16" s="87">
        <v>600</v>
      </c>
      <c r="D16" s="87">
        <f>Dépenses[[#This Row],[Annuel  ]]/12</f>
        <v>50</v>
      </c>
    </row>
    <row r="17" spans="2:4" ht="30" customHeight="1" x14ac:dyDescent="0.2">
      <c r="B17" s="60" t="s">
        <v>38</v>
      </c>
      <c r="C17" s="87">
        <v>1500</v>
      </c>
      <c r="D17" s="87">
        <f>Dépenses[[#This Row],[Annuel  ]]/12</f>
        <v>125</v>
      </c>
    </row>
    <row r="18" spans="2:4" ht="30" customHeight="1" x14ac:dyDescent="0.2">
      <c r="B18" s="60" t="s">
        <v>39</v>
      </c>
      <c r="C18" s="87">
        <v>5000</v>
      </c>
      <c r="D18" s="87">
        <f>Dépenses[[#This Row],[Annuel  ]]/12</f>
        <v>416.66666666666669</v>
      </c>
    </row>
    <row r="19" spans="2:4" ht="30" customHeight="1" x14ac:dyDescent="0.2">
      <c r="B19" s="60" t="s">
        <v>40</v>
      </c>
      <c r="C19" s="87">
        <v>1200</v>
      </c>
      <c r="D19" s="87">
        <f>Dépenses[[#This Row],[Annuel  ]]/12</f>
        <v>100</v>
      </c>
    </row>
    <row r="20" spans="2:4" ht="30" customHeight="1" x14ac:dyDescent="0.2">
      <c r="B20" s="60" t="s">
        <v>41</v>
      </c>
      <c r="C20" s="87">
        <v>600</v>
      </c>
      <c r="D20" s="87">
        <f>Dépenses[[#This Row],[Annuel  ]]/12</f>
        <v>50</v>
      </c>
    </row>
    <row r="21" spans="2:4" ht="30" customHeight="1" x14ac:dyDescent="0.2">
      <c r="B21" s="60" t="s">
        <v>21</v>
      </c>
      <c r="C21" s="87">
        <v>0</v>
      </c>
      <c r="D21" s="87">
        <f>Dépenses[[#This Row],[Annuel  ]]/12</f>
        <v>0</v>
      </c>
    </row>
    <row r="22" spans="2:4" ht="30" customHeight="1" x14ac:dyDescent="0.2">
      <c r="B22" s="60" t="s">
        <v>22</v>
      </c>
      <c r="C22" s="87">
        <v>0</v>
      </c>
      <c r="D22" s="87">
        <f>Dépenses[[#This Row],[Annuel  ]]/12</f>
        <v>0</v>
      </c>
    </row>
    <row r="23" spans="2:4" ht="30" customHeight="1" x14ac:dyDescent="0.2">
      <c r="B23" s="60" t="s">
        <v>15</v>
      </c>
      <c r="C23" s="87">
        <f>SUBTOTAL(109,Dépenses[[Annuel  ]])</f>
        <v>46500</v>
      </c>
      <c r="D23" s="87">
        <f>SUBTOTAL(109,Dépenses[[Mensuel ]])</f>
        <v>3875</v>
      </c>
    </row>
  </sheetData>
  <mergeCells count="2">
    <mergeCell ref="D2:E2"/>
    <mergeCell ref="F2:I3"/>
  </mergeCells>
  <dataValidations count="7">
    <dataValidation allowBlank="1" showInputMessage="1" showErrorMessage="1" prompt="Les dépenses mensuelles sont calculées automatiquement dans cette colonne sous ce titre." sqref="D4" xr:uid="{00000000-0002-0000-0500-000000000000}"/>
    <dataValidation allowBlank="1" showInputMessage="1" showErrorMessage="1" prompt="Entrez les dépenses annuelles dans cette colonne sous ce titre." sqref="C4" xr:uid="{00000000-0002-0000-0500-000001000000}"/>
    <dataValidation allowBlank="1" showInputMessage="1" showErrorMessage="1" prompt="Entrez les postes de dépenses dans cette colonne sous ce titre." sqref="B4" xr:uid="{00000000-0002-0000-0500-000002000000}"/>
    <dataValidation allowBlank="1" showInputMessage="1" showErrorMessage="1" prompt="Entrez les détails dans le tableau Dépenses de cette feuille de calcul. _x000a__x000a_Total flux de trésorerie à ce jour est automatiquement calculé dans la cellule D2. Le conseil se trouve dans la cellule F2." sqref="A1" xr:uid="{00000000-0002-0000-0500-000003000000}"/>
    <dataValidation allowBlank="1" showInputMessage="1" showErrorMessage="1" prompt="Le titre de cette feuille de calcul se trouve dans cette cellule" sqref="B1" xr:uid="{00000000-0002-0000-0500-000004000000}"/>
    <dataValidation allowBlank="1" showInputMessage="1" showErrorMessage="1" prompt="Le total des flux de trésorerie à ce jour est automatiquement calculé dans la cellule située à droite" sqref="B2:C2" xr:uid="{00000000-0002-0000-0500-000005000000}"/>
    <dataValidation allowBlank="1" showInputMessage="1" showErrorMessage="1" prompt="Le total des flux de trésorerie à ce jour est calculé automatiquement dans cette cellule" sqref="D2:E2" xr:uid="{00000000-0002-0000-0500-000006000000}"/>
  </dataValidations>
  <hyperlinks>
    <hyperlink ref="I1" location="'Dépenses discrétionnaires'!A1" tooltip="Sélectionnez ce lien pour accéder à la feuille de calcul Dépenses discrétionnaires." display="'Dépenses discrétionnaires'!A1" xr:uid="{00000000-0004-0000-0500-000000000000}"/>
    <hyperlink ref="G1" location="Revenu!A1" tooltip="Sélectionnez ce lien pour accéder à la feuille de calcul Revenus." display="INCOME" xr:uid="{00000000-0004-0000-0500-000001000000}"/>
    <hyperlink ref="F1" location="Guide!A1" tooltip="Sélectionnez ce lien pour accéder à la feuille de calcul Guide." display="Navigation button for Guide worksheet is in this cell." xr:uid="{00000000-0004-0000-0500-000002000000}"/>
    <hyperlink ref="H1" location="Dépenses!A1" tooltip="Sélectionnez ce lien pour accéder à la cellule A1 de cette feuille de calcul." display="EXPENSES" xr:uid="{00000000-0004-0000-0500-000003000000}"/>
  </hyperlinks>
  <printOptions horizontalCentered="1"/>
  <pageMargins left="0.25" right="0.25" top="0.5" bottom="0.5" header="0.5" footer="0.5"/>
  <pageSetup paperSize="9" fitToHeight="0" orientation="landscape" r:id="rId1"/>
  <headerFooter differentFirst="1">
    <oddFooter>Page &amp;P of &amp;N</oddFooter>
  </headerFooter>
  <ignoredErrors>
    <ignoredError sqref="D21:D22" emptyCellReference="1"/>
  </ignoredErrors>
  <drawing r:id="rId2"/>
  <tableParts count="1">
    <tablePart r:id="rId3"/>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autoPageBreaks="0" fitToPage="1"/>
  </sheetPr>
  <dimension ref="A1:J16"/>
  <sheetViews>
    <sheetView showGridLines="0" zoomScaleNormal="100" workbookViewId="0"/>
  </sheetViews>
  <sheetFormatPr defaultColWidth="16.6640625" defaultRowHeight="30" customHeight="1" x14ac:dyDescent="0.2"/>
  <cols>
    <col min="1" max="1" width="1.77734375" style="24" customWidth="1"/>
    <col min="2" max="2" width="33.21875" style="24" customWidth="1"/>
    <col min="3" max="3" width="16.44140625" style="24" customWidth="1"/>
    <col min="4" max="4" width="16.5546875" style="24" customWidth="1"/>
    <col min="5" max="9" width="14.77734375" style="24" customWidth="1"/>
    <col min="10" max="10" width="1.77734375" style="24" customWidth="1"/>
    <col min="11" max="16384" width="16.6640625" style="24"/>
  </cols>
  <sheetData>
    <row r="1" spans="1:10" s="16" customFormat="1" ht="44.1" customHeight="1" x14ac:dyDescent="0.2">
      <c r="A1" s="18"/>
      <c r="B1" s="16" t="s">
        <v>0</v>
      </c>
      <c r="H1" s="90" t="s">
        <v>94</v>
      </c>
    </row>
    <row r="2" spans="1:10" s="3" customFormat="1" ht="44.1" customHeight="1" x14ac:dyDescent="0.2">
      <c r="B2" s="73"/>
      <c r="C2" s="73" t="s">
        <v>77</v>
      </c>
      <c r="D2" s="96">
        <f>FluxTrésorerieAnnuelsÀCeJour</f>
        <v>42250</v>
      </c>
      <c r="E2" s="96"/>
      <c r="F2" s="95" t="s">
        <v>85</v>
      </c>
      <c r="G2" s="95"/>
      <c r="H2" s="95"/>
      <c r="I2" s="95"/>
      <c r="J2" s="22"/>
    </row>
    <row r="3" spans="1:10" customFormat="1" ht="33.950000000000003" customHeight="1" x14ac:dyDescent="0.2">
      <c r="B3" s="65"/>
      <c r="C3" s="65"/>
      <c r="D3" s="89"/>
      <c r="E3" s="89"/>
      <c r="F3" s="95"/>
      <c r="G3" s="95"/>
      <c r="H3" s="95"/>
      <c r="I3" s="95"/>
      <c r="J3" s="64"/>
    </row>
    <row r="4" spans="1:10" s="37" customFormat="1" ht="33.950000000000003" customHeight="1" x14ac:dyDescent="0.2">
      <c r="B4" s="55" t="s">
        <v>12</v>
      </c>
      <c r="C4" s="58" t="s">
        <v>83</v>
      </c>
      <c r="D4" s="58" t="s">
        <v>84</v>
      </c>
    </row>
    <row r="5" spans="1:10" ht="30" customHeight="1" x14ac:dyDescent="0.2">
      <c r="B5" s="60" t="s">
        <v>87</v>
      </c>
      <c r="C5" s="87">
        <v>1200</v>
      </c>
      <c r="D5" s="87">
        <f>Discrétionnaire[[#This Row],[Annuel  ]]/12</f>
        <v>100</v>
      </c>
    </row>
    <row r="6" spans="1:10" ht="30" customHeight="1" x14ac:dyDescent="0.2">
      <c r="B6" s="60" t="s">
        <v>44</v>
      </c>
      <c r="C6" s="87">
        <v>600</v>
      </c>
      <c r="D6" s="87">
        <f>Discrétionnaire[[#This Row],[Annuel  ]]/12</f>
        <v>50</v>
      </c>
    </row>
    <row r="7" spans="1:10" ht="30" customHeight="1" x14ac:dyDescent="0.2">
      <c r="B7" s="60" t="s">
        <v>45</v>
      </c>
      <c r="C7" s="87">
        <v>2250</v>
      </c>
      <c r="D7" s="87">
        <f>Discrétionnaire[[#This Row],[Annuel  ]]/12</f>
        <v>187.5</v>
      </c>
    </row>
    <row r="8" spans="1:10" ht="30" customHeight="1" x14ac:dyDescent="0.2">
      <c r="B8" s="60" t="s">
        <v>46</v>
      </c>
      <c r="C8" s="87">
        <v>1200</v>
      </c>
      <c r="D8" s="87">
        <f>Discrétionnaire[[#This Row],[Annuel  ]]/12</f>
        <v>100</v>
      </c>
    </row>
    <row r="9" spans="1:10" ht="30" customHeight="1" x14ac:dyDescent="0.2">
      <c r="B9" s="60" t="s">
        <v>47</v>
      </c>
      <c r="C9" s="87">
        <v>300</v>
      </c>
      <c r="D9" s="87">
        <f>Discrétionnaire[[#This Row],[Annuel  ]]/12</f>
        <v>25</v>
      </c>
    </row>
    <row r="10" spans="1:10" ht="30" customHeight="1" x14ac:dyDescent="0.2">
      <c r="B10" s="60" t="s">
        <v>48</v>
      </c>
      <c r="C10" s="87">
        <v>2000</v>
      </c>
      <c r="D10" s="87">
        <f>Discrétionnaire[[#This Row],[Annuel  ]]/12</f>
        <v>166.66666666666666</v>
      </c>
    </row>
    <row r="11" spans="1:10" ht="30" customHeight="1" x14ac:dyDescent="0.2">
      <c r="B11" s="60" t="s">
        <v>49</v>
      </c>
      <c r="C11" s="87">
        <v>600</v>
      </c>
      <c r="D11" s="87">
        <f>Discrétionnaire[[#This Row],[Annuel  ]]/12</f>
        <v>50</v>
      </c>
    </row>
    <row r="12" spans="1:10" ht="30" customHeight="1" x14ac:dyDescent="0.2">
      <c r="B12" s="60" t="s">
        <v>50</v>
      </c>
      <c r="C12" s="87">
        <v>300</v>
      </c>
      <c r="D12" s="87">
        <f>Discrétionnaire[[#This Row],[Annuel  ]]/12</f>
        <v>25</v>
      </c>
    </row>
    <row r="13" spans="1:10" ht="30" customHeight="1" x14ac:dyDescent="0.2">
      <c r="B13" s="60" t="s">
        <v>51</v>
      </c>
      <c r="C13" s="87">
        <v>4800</v>
      </c>
      <c r="D13" s="87">
        <f>Discrétionnaire[[#This Row],[Annuel  ]]/12</f>
        <v>400</v>
      </c>
    </row>
    <row r="14" spans="1:10" ht="30" customHeight="1" x14ac:dyDescent="0.2">
      <c r="B14" s="60" t="s">
        <v>21</v>
      </c>
      <c r="C14" s="87">
        <v>0</v>
      </c>
      <c r="D14" s="87">
        <f>Discrétionnaire[[#This Row],[Annuel  ]]/12</f>
        <v>0</v>
      </c>
    </row>
    <row r="15" spans="1:10" ht="30" customHeight="1" x14ac:dyDescent="0.2">
      <c r="B15" s="60" t="s">
        <v>22</v>
      </c>
      <c r="C15" s="87">
        <v>0</v>
      </c>
      <c r="D15" s="87">
        <f>Discrétionnaire[[#This Row],[Annuel  ]]/12</f>
        <v>0</v>
      </c>
    </row>
    <row r="16" spans="1:10" ht="30" customHeight="1" x14ac:dyDescent="0.2">
      <c r="B16" s="60" t="s">
        <v>15</v>
      </c>
      <c r="C16" s="87">
        <f>SUBTOTAL(109,Discrétionnaire[[Annuel  ]])</f>
        <v>13250</v>
      </c>
      <c r="D16" s="87">
        <f>SUBTOTAL(109,Discrétionnaire[[Mensuel ]])</f>
        <v>1104.1666666666665</v>
      </c>
    </row>
  </sheetData>
  <mergeCells count="2">
    <mergeCell ref="D2:E2"/>
    <mergeCell ref="F2:I3"/>
  </mergeCells>
  <dataValidations count="7">
    <dataValidation allowBlank="1" showInputMessage="1" showErrorMessage="1" prompt="Les dépenses discrétionnaires mensuelles sont calculées automatiquement dans cette colonne sous ce titre." sqref="D4" xr:uid="{00000000-0002-0000-0600-000000000000}"/>
    <dataValidation allowBlank="1" showInputMessage="1" showErrorMessage="1" prompt="Entrez les dépenses discrétionnaires annuelles dans cette colonne sous ce titre." sqref="C4" xr:uid="{00000000-0002-0000-0600-000001000000}"/>
    <dataValidation allowBlank="1" showInputMessage="1" showErrorMessage="1" prompt="Entrez les postes des dépenses discrétionnaires dans cette colonne sous ce titre." sqref="B4" xr:uid="{00000000-0002-0000-0600-000002000000}"/>
    <dataValidation allowBlank="1" showInputMessage="1" showErrorMessage="1" prompt="Entrez les détails dans le tableau Discrétionnaire de cette feuille de calcul. _x000a__x000a_Total flux de trésorerie à ce jour est automatiquement calculé dans la cellule D2. Le conseil se trouve dans la cellule F2." sqref="A1" xr:uid="{00000000-0002-0000-0600-000003000000}"/>
    <dataValidation allowBlank="1" showInputMessage="1" showErrorMessage="1" prompt="Le titre de cette feuille de calcul se trouve dans cette cellule" sqref="B1" xr:uid="{00000000-0002-0000-0600-000004000000}"/>
    <dataValidation allowBlank="1" showInputMessage="1" showErrorMessage="1" prompt="Le total des flux de trésorerie à ce jour est automatiquement calculé dans la cellule située à droite" sqref="B2:C2" xr:uid="{00000000-0002-0000-0600-000005000000}"/>
    <dataValidation allowBlank="1" showInputMessage="1" showErrorMessage="1" prompt="Le total des flux de trésorerie à ce jour est calculé automatiquement dans cette cellule" sqref="D2:E2" xr:uid="{00000000-0002-0000-0600-000006000000}"/>
  </dataValidations>
  <hyperlinks>
    <hyperlink ref="I1" location="Épargne!A1" tooltip="Sélectionnez ce lien pour accéder à la feuille de calcul Épargne." display="SAVINGS" xr:uid="{00000000-0004-0000-0600-000000000000}"/>
    <hyperlink ref="G1" location="Dépenses!A1" tooltip="Sélectionnez ce lien pour accéder à la feuille de calcul Dépenses." display="EXPENSES" xr:uid="{00000000-0004-0000-0600-000001000000}"/>
    <hyperlink ref="F1" location="Guide!A1" tooltip="Sélectionnez ce lien pour accéder à la feuille de calcul Guide." display="Navigation button for Guide worksheet is in this cell." xr:uid="{00000000-0004-0000-0600-000002000000}"/>
    <hyperlink ref="H1" location="'Dépenses discrétionnaires'!A1" tooltip="Sélectionnez ce lien pour accéder à la cellule A1 de cette feuille de calcul." display="'Dépenses discrétionnaires'!A1" xr:uid="{00000000-0004-0000-0600-000003000000}"/>
  </hyperlinks>
  <printOptions horizontalCentered="1"/>
  <pageMargins left="0.25" right="0.25" top="0.5" bottom="0.5" header="0.5" footer="0.5"/>
  <pageSetup paperSize="9" scale="72" fitToHeight="0" orientation="landscape" r:id="rId1"/>
  <headerFooter differentFirst="1">
    <oddFooter>Page &amp;P of &amp;N</oddFooter>
  </headerFooter>
  <ignoredErrors>
    <ignoredError sqref="D14:D15" emptyCellReference="1"/>
  </ignoredErrors>
  <drawing r:id="rId2"/>
  <tableParts count="1">
    <tablePart r:id="rId3"/>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autoPageBreaks="0" fitToPage="1"/>
  </sheetPr>
  <dimension ref="A1:J10"/>
  <sheetViews>
    <sheetView showGridLines="0" zoomScaleNormal="100" workbookViewId="0"/>
  </sheetViews>
  <sheetFormatPr defaultColWidth="16.6640625" defaultRowHeight="30" customHeight="1" x14ac:dyDescent="0.2"/>
  <cols>
    <col min="1" max="1" width="1.77734375" style="24" customWidth="1"/>
    <col min="2" max="2" width="33.21875" style="24" customWidth="1"/>
    <col min="3" max="3" width="16.44140625" style="24" customWidth="1"/>
    <col min="4" max="4" width="16.5546875" style="24" customWidth="1"/>
    <col min="5" max="9" width="14.77734375" style="24" customWidth="1"/>
    <col min="10" max="10" width="1.77734375" style="24" customWidth="1"/>
    <col min="11" max="16384" width="16.6640625" style="24"/>
  </cols>
  <sheetData>
    <row r="1" spans="1:10" s="62" customFormat="1" ht="44.1" customHeight="1" x14ac:dyDescent="0.2">
      <c r="A1" s="61"/>
      <c r="B1" s="16" t="s">
        <v>0</v>
      </c>
      <c r="C1" s="16"/>
      <c r="D1" s="16"/>
      <c r="E1" s="16"/>
      <c r="F1" s="16"/>
      <c r="G1" s="90" t="s">
        <v>94</v>
      </c>
      <c r="H1" s="16"/>
      <c r="I1" s="16"/>
      <c r="J1" s="62" t="s">
        <v>8</v>
      </c>
    </row>
    <row r="2" spans="1:10" s="3" customFormat="1" ht="44.1" customHeight="1" x14ac:dyDescent="0.2">
      <c r="B2" s="73"/>
      <c r="C2" s="73" t="s">
        <v>77</v>
      </c>
      <c r="D2" s="96">
        <f>FluxTrésorerieAnnuelsÀCeJour</f>
        <v>42250</v>
      </c>
      <c r="E2" s="96"/>
      <c r="F2" s="97" t="s">
        <v>85</v>
      </c>
      <c r="G2" s="95"/>
      <c r="H2" s="97"/>
      <c r="I2" s="97"/>
    </row>
    <row r="3" spans="1:10" customFormat="1" ht="33.950000000000003" customHeight="1" x14ac:dyDescent="0.2">
      <c r="B3" s="31"/>
      <c r="C3" s="31"/>
      <c r="D3" s="89"/>
      <c r="E3" s="89"/>
      <c r="F3" s="95"/>
      <c r="G3" s="95"/>
      <c r="H3" s="95"/>
      <c r="I3" s="95"/>
    </row>
    <row r="4" spans="1:10" s="36" customFormat="1" ht="33.950000000000003" customHeight="1" x14ac:dyDescent="0.2">
      <c r="B4" s="55" t="s">
        <v>13</v>
      </c>
      <c r="C4" s="58" t="s">
        <v>83</v>
      </c>
      <c r="D4" s="58" t="s">
        <v>84</v>
      </c>
    </row>
    <row r="5" spans="1:10" ht="30" customHeight="1" x14ac:dyDescent="0.2">
      <c r="B5" s="60" t="s">
        <v>52</v>
      </c>
      <c r="C5" s="87">
        <v>5000</v>
      </c>
      <c r="D5" s="87">
        <f>Épargne[[#This Row],[Annuel  ]]/12</f>
        <v>416.66666666666669</v>
      </c>
    </row>
    <row r="6" spans="1:10" ht="30" customHeight="1" x14ac:dyDescent="0.2">
      <c r="B6" s="60" t="s">
        <v>88</v>
      </c>
      <c r="C6" s="87">
        <v>12000</v>
      </c>
      <c r="D6" s="87">
        <f>Épargne[[#This Row],[Annuel  ]]/12</f>
        <v>1000</v>
      </c>
    </row>
    <row r="7" spans="1:10" ht="30" customHeight="1" x14ac:dyDescent="0.2">
      <c r="B7" s="60" t="s">
        <v>89</v>
      </c>
      <c r="C7" s="87">
        <v>6000</v>
      </c>
      <c r="D7" s="87">
        <f>Épargne[[#This Row],[Annuel  ]]/12</f>
        <v>500</v>
      </c>
    </row>
    <row r="8" spans="1:10" ht="30" customHeight="1" x14ac:dyDescent="0.2">
      <c r="B8" s="60" t="s">
        <v>21</v>
      </c>
      <c r="C8" s="87">
        <v>0</v>
      </c>
      <c r="D8" s="87">
        <f>Épargne[[#This Row],[Annuel  ]]/12</f>
        <v>0</v>
      </c>
    </row>
    <row r="9" spans="1:10" ht="30" customHeight="1" x14ac:dyDescent="0.2">
      <c r="B9" s="60" t="s">
        <v>22</v>
      </c>
      <c r="C9" s="87">
        <v>0</v>
      </c>
      <c r="D9" s="87">
        <f>Épargne[[#This Row],[Annuel  ]]/12</f>
        <v>0</v>
      </c>
    </row>
    <row r="10" spans="1:10" ht="30" customHeight="1" x14ac:dyDescent="0.2">
      <c r="B10" s="60" t="s">
        <v>15</v>
      </c>
      <c r="C10" s="87">
        <f>SUBTOTAL(109,Épargne[[Annuel  ]])</f>
        <v>23000</v>
      </c>
      <c r="D10" s="87">
        <f>SUBTOTAL(109,Épargne[[Mensuel ]])</f>
        <v>1916.6666666666667</v>
      </c>
    </row>
  </sheetData>
  <mergeCells count="2">
    <mergeCell ref="D2:E2"/>
    <mergeCell ref="F2:I3"/>
  </mergeCells>
  <dataValidations count="7">
    <dataValidation allowBlank="1" showInputMessage="1" showErrorMessage="1" prompt="L’épargne mensuelle est calculée automatiquement dans cette colonne sous ce titre." sqref="D4" xr:uid="{00000000-0002-0000-0700-000000000000}"/>
    <dataValidation allowBlank="1" showInputMessage="1" showErrorMessage="1" prompt="Entrez l’épargne annuelle dans cette colonne sous ce titre." sqref="C4" xr:uid="{00000000-0002-0000-0700-000001000000}"/>
    <dataValidation allowBlank="1" showInputMessage="1" showErrorMessage="1" prompt="Entrez les postes d’épargne dans cette colonne sous ce titre." sqref="B4" xr:uid="{00000000-0002-0000-0700-000002000000}"/>
    <dataValidation allowBlank="1" showInputMessage="1" showErrorMessage="1" prompt="Entrez les détails dans le tableau Économies de cette feuille de calcul. _x000a__x000a_Total flux de trésorerie à ce jour est automatiquement calculé dans la cellule D2. Le conseil se trouve dans la cellule F2." sqref="A1" xr:uid="{00000000-0002-0000-0700-000003000000}"/>
    <dataValidation allowBlank="1" showInputMessage="1" showErrorMessage="1" prompt="Le titre de cette feuille de calcul se trouve dans cette cellule" sqref="B1" xr:uid="{00000000-0002-0000-0700-000004000000}"/>
    <dataValidation allowBlank="1" showInputMessage="1" showErrorMessage="1" prompt="Le total des flux de trésorerie à ce jour est automatiquement calculé dans la cellule située à droite" sqref="B2:C2" xr:uid="{00000000-0002-0000-0700-000005000000}"/>
    <dataValidation allowBlank="1" showInputMessage="1" showErrorMessage="1" prompt="Le flux de trésorerie total à ce jour est automatiquement calculé dans cette cellule_x000a_" sqref="D2:E2" xr:uid="{00000000-0002-0000-0700-000006000000}"/>
  </dataValidations>
  <hyperlinks>
    <hyperlink ref="G1" location="'Flux de trésorerie annuel'!A1" tooltip="Sélectionnez ce lien pour accéder à la feuille de calcul Flux de trésorerie annuels." display="Navigation button for Annual Cash Flow worksheet is in this cell." xr:uid="{00000000-0004-0000-0700-000000000000}"/>
    <hyperlink ref="G1" location="'Dépenses discrétionnaires'!A1" tooltip="Sélectionnez ce lien pour accéder à la feuille de calcul Dépenses discrétionnaires." display="'Dépenses discrétionnaires'!A1" xr:uid="{00000000-0004-0000-0700-000001000000}"/>
    <hyperlink ref="F1" location="Guide!A1" tooltip="Sélectionnez ce lien pour accéder à la feuille de calcul Guide." display="Navigation button for Guide worksheet is in this cell." xr:uid="{00000000-0004-0000-0700-000002000000}"/>
    <hyperlink ref="H1" location="Épargne!A1" tooltip="Sélectionnez ce lien pour accéder à la cellule A1 de cette feuille de calcul." display="SAVINGS" xr:uid="{00000000-0004-0000-0700-000003000000}"/>
  </hyperlinks>
  <printOptions horizontalCentered="1"/>
  <pageMargins left="0.25" right="0.25" top="0.5" bottom="0.5" header="0.5" footer="0.5"/>
  <pageSetup paperSize="9" fitToHeight="0" orientation="landscape" r:id="rId1"/>
  <headerFooter differentFirst="1">
    <oddFooter>Page &amp;P of &amp;N</oddFooter>
  </headerFooter>
  <ignoredErrors>
    <ignoredError sqref="D8:D9" emptyCellReference="1"/>
  </ignoredErrors>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646739BB-0C42-4225-8942-75321ECE86A8}">
  <ds:schemaRefs>
    <ds:schemaRef ds:uri="http://schemas.microsoft.com/sharepoint/v3/contenttype/forms"/>
  </ds:schemaRefs>
</ds:datastoreItem>
</file>

<file path=customXml/itemProps22.xml><?xml version="1.0" encoding="utf-8"?>
<ds:datastoreItem xmlns:ds="http://schemas.openxmlformats.org/officeDocument/2006/customXml" ds:itemID="{5211B695-AD7D-4427-AEB9-8D784C3ACF6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7FFA8144-341C-4D44-B918-3FA71F78CF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TM03107654</ap:Template>
  <ap:Application>Microsoft Excel</ap:Application>
  <ap:DocSecurity>0</ap:DocSecurity>
  <ap:ScaleCrop>false</ap:ScaleCrop>
  <ap:HeadingPairs>
    <vt:vector baseType="variant" size="4">
      <vt:variant>
        <vt:lpstr>Worksheets</vt:lpstr>
      </vt:variant>
      <vt:variant>
        <vt:i4>8</vt:i4>
      </vt:variant>
      <vt:variant>
        <vt:lpstr>Named Ranges</vt:lpstr>
      </vt:variant>
      <vt:variant>
        <vt:i4>29</vt:i4>
      </vt:variant>
    </vt:vector>
  </ap:HeadingPairs>
  <ap:TitlesOfParts>
    <vt:vector baseType="lpstr" size="37">
      <vt:lpstr>Guide</vt:lpstr>
      <vt:lpstr>Quotidienne flux de trésorerie</vt:lpstr>
      <vt:lpstr>Mensuel flux de trésorerie</vt:lpstr>
      <vt:lpstr>Annuel flux de trésorerie</vt:lpstr>
      <vt:lpstr>Revenu</vt:lpstr>
      <vt:lpstr>Dépenses</vt:lpstr>
      <vt:lpstr>Dépenses discrétionnaires</vt:lpstr>
      <vt:lpstr>Épargne</vt:lpstr>
      <vt:lpstr>FluxTrésorerieMensuelsÀCeJour</vt:lpstr>
      <vt:lpstr>'Annuel flux de trésorerie'!Print_Area</vt:lpstr>
      <vt:lpstr>'Mensuel flux de trésorerie'!Print_Titles</vt:lpstr>
      <vt:lpstr>'Quotidienne flux de trésorerie'!Print_Titles</vt:lpstr>
      <vt:lpstr>RégionTitreColonne1..B6.1</vt:lpstr>
      <vt:lpstr>RégionTitreColonne1..E8.4</vt:lpstr>
      <vt:lpstr>RégionTitreColonne2..D6.1</vt:lpstr>
      <vt:lpstr>RégionTitreColonne3..F6.1</vt:lpstr>
      <vt:lpstr>Titre3</vt:lpstr>
      <vt:lpstr>Titre4</vt:lpstr>
      <vt:lpstr>Titre5</vt:lpstr>
      <vt:lpstr>Titre6</vt:lpstr>
      <vt:lpstr>Titre7</vt:lpstr>
      <vt:lpstr>Type8</vt:lpstr>
      <vt:lpstr>ZoneTitreLigne1..D2.2</vt:lpstr>
      <vt:lpstr>ZoneTitreLigne1..D2.3</vt:lpstr>
      <vt:lpstr>ZoneTitreLigne1..D2.4</vt:lpstr>
      <vt:lpstr>ZoneTitreLigne1..D2.5</vt:lpstr>
      <vt:lpstr>ZoneTitreLigne1..D2.6</vt:lpstr>
      <vt:lpstr>ZoneTitreLigne1..D2.7</vt:lpstr>
      <vt:lpstr>ZoneTitreLigne1..D2.8</vt:lpstr>
      <vt:lpstr>ZoneTitreLigne2..C4.2</vt:lpstr>
      <vt:lpstr>ZoneTitreLigne3..G4.2</vt:lpstr>
      <vt:lpstr>ZoneTitreLigne4..K4.2</vt:lpstr>
      <vt:lpstr>ZoneTitreLigne5..O4.2</vt:lpstr>
      <vt:lpstr>ZoneTitreLigne6..C6.2</vt:lpstr>
      <vt:lpstr>ZoneTitreLigne7..G6.2</vt:lpstr>
      <vt:lpstr>ZoneTitreLigne8..K6.2</vt:lpstr>
      <vt:lpstr>ZoneTitreLigne9..O6.2</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2022-02-14T06:29:35Z</dcterms:created>
  <dcterms:modified xsi:type="dcterms:W3CDTF">2022-04-26T15:34:55Z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