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/>
  <xr:revisionPtr revIDLastSave="0" documentId="13_ncr:1_{AEFAE121-5CC8-4431-BE61-43210F6A012B}" xr6:coauthVersionLast="43" xr6:coauthVersionMax="43" xr10:uidLastSave="{00000000-0000-0000-0000-000000000000}"/>
  <bookViews>
    <workbookView xWindow="-120" yWindow="-120" windowWidth="24000" windowHeight="16110" xr2:uid="{00000000-000D-0000-FFFF-FFFF00000000}"/>
  </bookViews>
  <sheets>
    <sheet name="Informations employés" sheetId="1" r:id="rId1"/>
    <sheet name="Calculateur de paie" sheetId="2" r:id="rId2"/>
    <sheet name="Fiches de paie individuelles" sheetId="3" r:id="rId3"/>
  </sheets>
  <definedNames>
    <definedName name="_xlnm.Print_Area" localSheetId="1">'Calculateur de paie'!$A$1:$K$7</definedName>
    <definedName name="_xlnm.Print_Area" localSheetId="0">'Informations employés'!$A$1:$M$7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  <c r="H5" i="2"/>
  <c r="J5" i="1"/>
  <c r="J6" i="1"/>
  <c r="J7" i="1"/>
  <c r="M5" i="1"/>
  <c r="M6" i="1"/>
  <c r="M7" i="1"/>
  <c r="B5" i="2"/>
  <c r="B6" i="2"/>
  <c r="B7" i="2"/>
  <c r="F40" i="3"/>
  <c r="H48" i="3"/>
  <c r="F47" i="3"/>
  <c r="H46" i="3"/>
  <c r="D45" i="3" s="1"/>
  <c r="F46" i="3"/>
  <c r="D46" i="3"/>
  <c r="H45" i="3"/>
  <c r="H44" i="3"/>
  <c r="H43" i="3"/>
  <c r="F43" i="3"/>
  <c r="D43" i="3"/>
  <c r="H42" i="3"/>
  <c r="F42" i="3"/>
  <c r="D42" i="3"/>
  <c r="D40" i="3"/>
  <c r="C39" i="3"/>
  <c r="F34" i="3"/>
  <c r="F33" i="3"/>
  <c r="D33" i="3"/>
  <c r="H32" i="3"/>
  <c r="H31" i="3"/>
  <c r="H30" i="3"/>
  <c r="F30" i="3"/>
  <c r="D30" i="3"/>
  <c r="H29" i="3"/>
  <c r="F29" i="3"/>
  <c r="D29" i="3"/>
  <c r="F27" i="3"/>
  <c r="D27" i="3"/>
  <c r="C26" i="3"/>
  <c r="F22" i="3"/>
  <c r="F21" i="3"/>
  <c r="D21" i="3"/>
  <c r="H20" i="3"/>
  <c r="H19" i="3"/>
  <c r="H18" i="3"/>
  <c r="F18" i="3"/>
  <c r="D18" i="3"/>
  <c r="H17" i="3"/>
  <c r="F17" i="3"/>
  <c r="D17" i="3"/>
  <c r="F15" i="3"/>
  <c r="D15" i="3"/>
  <c r="C14" i="3"/>
  <c r="F10" i="3"/>
  <c r="D44" i="3" l="1"/>
  <c r="I6" i="2"/>
  <c r="K6" i="2" s="1"/>
  <c r="I7" i="2"/>
  <c r="K7" i="2" s="1"/>
  <c r="I5" i="2"/>
  <c r="K5" i="2" s="1"/>
  <c r="F45" i="3"/>
  <c r="F44" i="3"/>
  <c r="H47" i="3"/>
  <c r="F9" i="3"/>
  <c r="D9" i="3"/>
  <c r="H8" i="3"/>
  <c r="H7" i="3"/>
  <c r="H6" i="3"/>
  <c r="F6" i="3"/>
  <c r="D6" i="3"/>
  <c r="H5" i="3"/>
  <c r="F5" i="3"/>
  <c r="D5" i="3"/>
  <c r="F3" i="3"/>
  <c r="D3" i="3"/>
  <c r="C2" i="3"/>
  <c r="D47" i="3" l="1"/>
  <c r="H9" i="3"/>
  <c r="A3" i="2"/>
  <c r="H21" i="3"/>
  <c r="F19" i="3" s="1"/>
  <c r="H33" i="3"/>
  <c r="D31" i="3" s="1"/>
  <c r="F32" i="3" l="1"/>
  <c r="D20" i="3"/>
  <c r="D19" i="3"/>
  <c r="D32" i="3"/>
  <c r="F31" i="3"/>
  <c r="F20" i="3"/>
  <c r="H22" i="3"/>
  <c r="H35" i="3"/>
  <c r="H34" i="3" s="1"/>
  <c r="H10" i="3"/>
  <c r="D7" i="3"/>
  <c r="F8" i="3"/>
  <c r="D8" i="3"/>
  <c r="F7" i="3"/>
  <c r="H23" i="3"/>
  <c r="D34" i="3" l="1"/>
  <c r="D22" i="3"/>
  <c r="D10" i="3"/>
  <c r="H11" i="3"/>
</calcChain>
</file>

<file path=xl/sharedStrings.xml><?xml version="1.0" encoding="utf-8"?>
<sst xmlns="http://schemas.openxmlformats.org/spreadsheetml/2006/main" count="119" uniqueCount="38">
  <si>
    <t>Informations employés</t>
  </si>
  <si>
    <t>[Nom de l’entreprise]</t>
  </si>
  <si>
    <t>Référence employé</t>
  </si>
  <si>
    <t>Nom de l’employé</t>
  </si>
  <si>
    <t>Jesper Aaberg</t>
  </si>
  <si>
    <t>Wilson Pais</t>
  </si>
  <si>
    <t>Kathie Flood</t>
  </si>
  <si>
    <t>Salaire horaire</t>
  </si>
  <si>
    <t>Statut d’imposition</t>
  </si>
  <si>
    <t>Taxe nationale</t>
  </si>
  <si>
    <t>Taxe régionale</t>
  </si>
  <si>
    <t>Cotisations sécurité sociale</t>
  </si>
  <si>
    <t>Contribution d’assurance santé</t>
  </si>
  <si>
    <t>Total des taxes perçues</t>
  </si>
  <si>
    <t>Déduction assurance</t>
  </si>
  <si>
    <t>Autres déductions normales</t>
  </si>
  <si>
    <t>Calculateur de paie</t>
  </si>
  <si>
    <t>Heures de congés</t>
  </si>
  <si>
    <t>Heures d’arrêt maladie</t>
  </si>
  <si>
    <t>Heures supplémentaires</t>
  </si>
  <si>
    <t>Taux heures sup.</t>
  </si>
  <si>
    <t>Salaire brut</t>
  </si>
  <si>
    <t xml:space="preserve">Taxes et déductions </t>
  </si>
  <si>
    <t>Fin période :</t>
  </si>
  <si>
    <t>Autres déductions</t>
  </si>
  <si>
    <t>Salaire net</t>
  </si>
  <si>
    <t>Période :</t>
  </si>
  <si>
    <t>Taux horaire</t>
  </si>
  <si>
    <t xml:space="preserve">Cotisations sécurité sociale </t>
  </si>
  <si>
    <t xml:space="preserve">Contribution au titre de la sécurité sociale </t>
  </si>
  <si>
    <t xml:space="preserve">Total des taxes et déductions normales </t>
  </si>
  <si>
    <t xml:space="preserve">Impôt fédéral sur le revenu </t>
  </si>
  <si>
    <t xml:space="preserve">Taxe régionale </t>
  </si>
  <si>
    <t>Heures de travail</t>
  </si>
  <si>
    <t xml:space="preserve">Total des taxes et déductions </t>
  </si>
  <si>
    <t>Impôt fédéral sur le revenu (basé sur 
la taxe nationale)</t>
  </si>
  <si>
    <t>Heures normales 
de travail</t>
  </si>
  <si>
    <t>Total des déductions 
normales (taxes exclues)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</si>
</sst>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 * #,##0.00_ \ [$$-C0C]_ ;_ * \-#,##0.00\ \ [$$-C0C]_ ;_ * &quot;-&quot;??_ \ [$$-C0C]_ ;_ @_ "/>
  </numFmts>
  <fonts count="34" x14ac:knownFonts="1"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22"/>
      <name val="Cambria"/>
      <family val="1"/>
      <scheme val="major"/>
    </font>
    <font>
      <sz val="22"/>
      <color theme="8" tint="-0.499984740745262"/>
      <name val="Cambria"/>
      <family val="1"/>
      <scheme val="major"/>
    </font>
    <font>
      <sz val="12"/>
      <color theme="8" tint="-0.499984740745262"/>
      <name val="Cambria"/>
      <family val="1"/>
      <scheme val="major"/>
    </font>
    <font>
      <sz val="8"/>
      <color theme="8" tint="-0.499984740745262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8"/>
      <color theme="8" tint="-0.499984740745262"/>
      <name val="Cambria"/>
      <family val="1"/>
      <scheme val="major"/>
    </font>
    <font>
      <sz val="8"/>
      <name val="Cambria"/>
      <family val="1"/>
      <scheme val="major"/>
    </font>
    <font>
      <sz val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6" tint="0.3999450666829432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/>
      <right style="double">
        <color theme="8"/>
      </right>
      <top/>
      <bottom style="double">
        <color theme="8"/>
      </bottom>
      <diagonal/>
    </border>
    <border>
      <left/>
      <right/>
      <top style="double">
        <color theme="8"/>
      </top>
      <bottom style="thin">
        <color theme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4" fontId="2" fillId="0" borderId="0" applyFont="0" applyFill="0" applyBorder="0" applyAlignment="0" applyProtection="0"/>
    <xf numFmtId="0" fontId="12" fillId="0" borderId="1">
      <alignment horizontal="left" vertical="center"/>
    </xf>
    <xf numFmtId="0" fontId="6" fillId="3" borderId="2">
      <alignment horizontal="right" vertical="center"/>
    </xf>
    <xf numFmtId="0" fontId="11" fillId="0" borderId="0">
      <alignment horizontal="left"/>
    </xf>
    <xf numFmtId="0" fontId="2" fillId="4" borderId="4" applyFont="0" applyAlignment="0">
      <alignment horizontal="left" vertical="center" indent="1"/>
    </xf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18" applyNumberFormat="0" applyAlignment="0" applyProtection="0"/>
    <xf numFmtId="0" fontId="26" fillId="9" borderId="19" applyNumberFormat="0" applyAlignment="0" applyProtection="0"/>
    <xf numFmtId="0" fontId="27" fillId="9" borderId="18" applyNumberFormat="0" applyAlignment="0" applyProtection="0"/>
    <xf numFmtId="0" fontId="28" fillId="0" borderId="20" applyNumberFormat="0" applyFill="0" applyAlignment="0" applyProtection="0"/>
    <xf numFmtId="0" fontId="29" fillId="10" borderId="21" applyNumberFormat="0" applyAlignment="0" applyProtection="0"/>
    <xf numFmtId="0" fontId="30" fillId="0" borderId="0" applyNumberFormat="0" applyFill="0" applyBorder="0" applyAlignment="0" applyProtection="0"/>
    <xf numFmtId="0" fontId="17" fillId="11" borderId="22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4"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 wrapText="1" indent="1"/>
    </xf>
    <xf numFmtId="0" fontId="14" fillId="0" borderId="4" xfId="0" applyFont="1" applyFill="1" applyBorder="1" applyAlignment="1">
      <alignment horizontal="right" vertical="center"/>
    </xf>
    <xf numFmtId="0" fontId="13" fillId="4" borderId="3" xfId="5" applyFont="1" applyBorder="1" applyAlignment="1">
      <alignment horizontal="left" vertical="center" indent="1"/>
    </xf>
    <xf numFmtId="14" fontId="14" fillId="4" borderId="4" xfId="5" applyNumberFormat="1" applyFont="1" applyBorder="1" applyAlignment="1">
      <alignment horizontal="right" vertical="center" indent="1"/>
    </xf>
    <xf numFmtId="0" fontId="13" fillId="4" borderId="4" xfId="5" applyFont="1" applyBorder="1" applyAlignment="1">
      <alignment horizontal="left" vertical="center" indent="1"/>
    </xf>
    <xf numFmtId="0" fontId="14" fillId="4" borderId="4" xfId="5" applyFont="1" applyBorder="1" applyAlignment="1">
      <alignment horizontal="left" vertical="center" wrapText="1" indent="1"/>
    </xf>
    <xf numFmtId="0" fontId="14" fillId="4" borderId="5" xfId="5" applyFont="1" applyBorder="1" applyAlignment="1">
      <alignment horizontal="right" vertical="center"/>
    </xf>
    <xf numFmtId="0" fontId="13" fillId="4" borderId="3" xfId="5" applyFont="1" applyBorder="1" applyAlignment="1">
      <alignment vertical="center"/>
    </xf>
    <xf numFmtId="0" fontId="13" fillId="4" borderId="4" xfId="5" applyFont="1" applyBorder="1" applyAlignment="1">
      <alignment vertical="center"/>
    </xf>
    <xf numFmtId="14" fontId="14" fillId="4" borderId="4" xfId="5" applyNumberFormat="1" applyFont="1" applyBorder="1" applyAlignment="1">
      <alignment horizontal="left" vertical="center" indent="1"/>
    </xf>
    <xf numFmtId="0" fontId="14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5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>
      <alignment vertical="center"/>
    </xf>
    <xf numFmtId="0" fontId="13" fillId="0" borderId="0" xfId="0" applyFont="1" applyFill="1" applyBorder="1" applyAlignment="1"/>
    <xf numFmtId="14" fontId="13" fillId="0" borderId="0" xfId="0" applyNumberFormat="1" applyFont="1" applyFill="1" applyBorder="1" applyAlignment="1"/>
    <xf numFmtId="0" fontId="14" fillId="2" borderId="3" xfId="0" applyFont="1" applyFill="1" applyBorder="1" applyAlignment="1">
      <alignment horizontal="left" vertical="center" wrapText="1" indent="1"/>
    </xf>
    <xf numFmtId="0" fontId="4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9" fillId="0" borderId="10" xfId="0" applyNumberFormat="1" applyFont="1" applyFill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vertical="center" indent="1"/>
    </xf>
    <xf numFmtId="2" fontId="0" fillId="0" borderId="0" xfId="0" applyNumberFormat="1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horizontal="left" vertical="center" indent="1"/>
    </xf>
    <xf numFmtId="0" fontId="6" fillId="0" borderId="0" xfId="0" applyNumberFormat="1" applyFont="1" applyFill="1" applyBorder="1" applyAlignment="1">
      <alignment horizontal="left" vertical="center" indent="1"/>
    </xf>
    <xf numFmtId="166" fontId="14" fillId="0" borderId="4" xfId="1" applyNumberFormat="1" applyFont="1" applyFill="1" applyBorder="1" applyAlignment="1">
      <alignment horizontal="left" vertical="center" indent="1"/>
    </xf>
    <xf numFmtId="166" fontId="14" fillId="0" borderId="5" xfId="1" applyNumberFormat="1" applyFont="1" applyFill="1" applyBorder="1" applyAlignment="1">
      <alignment horizontal="left" vertical="center" indent="1"/>
    </xf>
    <xf numFmtId="166" fontId="14" fillId="2" borderId="5" xfId="1" applyNumberFormat="1" applyFont="1" applyFill="1" applyBorder="1" applyAlignment="1">
      <alignment horizontal="left" vertical="center" indent="1"/>
    </xf>
    <xf numFmtId="0" fontId="11" fillId="0" borderId="0" xfId="4">
      <alignment horizontal="left"/>
    </xf>
    <xf numFmtId="0" fontId="12" fillId="0" borderId="0" xfId="2" applyFont="1" applyBorder="1">
      <alignment horizontal="left" vertical="center"/>
    </xf>
    <xf numFmtId="0" fontId="12" fillId="0" borderId="0" xfId="2" applyBorder="1">
      <alignment horizontal="left" vertical="center"/>
    </xf>
    <xf numFmtId="0" fontId="12" fillId="0" borderId="14" xfId="2" applyBorder="1">
      <alignment horizontal="left" vertical="center"/>
    </xf>
  </cellXfs>
  <cellStyles count="51">
    <cellStyle name="20 % - Accent1" xfId="28" builtinId="30" customBuiltin="1"/>
    <cellStyle name="20 % - Accent2" xfId="32" builtinId="34" customBuiltin="1"/>
    <cellStyle name="20 % - Accent3" xfId="36" builtinId="38" customBuiltin="1"/>
    <cellStyle name="20 % - Accent4" xfId="40" builtinId="42" customBuiltin="1"/>
    <cellStyle name="20 % - Accent5" xfId="44" builtinId="46" customBuiltin="1"/>
    <cellStyle name="20 % - Accent6" xfId="48" builtinId="50" customBuiltin="1"/>
    <cellStyle name="40 % - Accent1" xfId="29" builtinId="31" customBuiltin="1"/>
    <cellStyle name="40 % - Accent2" xfId="33" builtinId="35" customBuiltin="1"/>
    <cellStyle name="40 % - Accent3" xfId="37" builtinId="39" customBuiltin="1"/>
    <cellStyle name="40 % - Accent4" xfId="41" builtinId="43" customBuiltin="1"/>
    <cellStyle name="40 % - Accent5" xfId="45" builtinId="47" customBuiltin="1"/>
    <cellStyle name="40 % - Accent6" xfId="49" builtinId="51" customBuiltin="1"/>
    <cellStyle name="60 % - Accent1" xfId="30" builtinId="32" customBuiltin="1"/>
    <cellStyle name="60 % - Accent2" xfId="34" builtinId="36" customBuiltin="1"/>
    <cellStyle name="60 % - Accent3" xfId="38" builtinId="40" customBuiltin="1"/>
    <cellStyle name="60 % - Accent4" xfId="42" builtinId="44" customBuiltin="1"/>
    <cellStyle name="60 % - Accent5" xfId="46" builtinId="48" customBuiltin="1"/>
    <cellStyle name="60 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vertissement" xfId="23" builtinId="11" customBuiltin="1"/>
    <cellStyle name="Calcul" xfId="20" builtinId="22" customBuiltin="1"/>
    <cellStyle name="Cellule liée" xfId="21" builtinId="24" customBuiltin="1"/>
    <cellStyle name="Entrée" xfId="18" builtinId="20" customBuiltin="1"/>
    <cellStyle name="Insatisfaisant" xfId="16" builtinId="27" customBuiltin="1"/>
    <cellStyle name="Milliers" xfId="6" builtinId="3" customBuiltin="1"/>
    <cellStyle name="Milliers [0]" xfId="7" builtinId="6" customBuiltin="1"/>
    <cellStyle name="Monétaire" xfId="1" builtinId="4" customBuiltin="1"/>
    <cellStyle name="Monétaire [0]" xfId="8" builtinId="7" customBuiltin="1"/>
    <cellStyle name="Neutre" xfId="17" builtinId="28" customBuiltin="1"/>
    <cellStyle name="Nom de la société" xfId="2" xr:uid="{00000000-0005-0000-0000-000000000000}"/>
    <cellStyle name="Normal" xfId="0" builtinId="0" customBuiltin="1"/>
    <cellStyle name="Note" xfId="24" builtinId="10" customBuiltin="1"/>
    <cellStyle name="Numéro d’identification de l’employé" xfId="3" xr:uid="{00000000-0005-0000-0000-000002000000}"/>
    <cellStyle name="Pourcentage" xfId="9" builtinId="5" customBuiltin="1"/>
    <cellStyle name="Satisfaisant" xfId="15" builtinId="26" customBuiltin="1"/>
    <cellStyle name="Sortie" xfId="19" builtinId="21" customBuiltin="1"/>
    <cellStyle name="Style PAYSTUB 1" xfId="5" xr:uid="{00000000-0005-0000-0000-000005000000}"/>
    <cellStyle name="Texte explicatif" xfId="25" builtinId="53" customBuiltin="1"/>
    <cellStyle name="Titre" xfId="10" builtinId="15" customBuiltin="1"/>
    <cellStyle name="Titre de la page" xfId="4" xr:uid="{00000000-0005-0000-0000-000004000000}"/>
    <cellStyle name="Titre 1" xfId="11" builtinId="16" customBuiltin="1"/>
    <cellStyle name="Titre 2" xfId="12" builtinId="17" customBuiltin="1"/>
    <cellStyle name="Titre 3" xfId="13" builtinId="18" customBuiltin="1"/>
    <cellStyle name="Titre 4" xfId="14" builtinId="19" customBuiltin="1"/>
    <cellStyle name="Total" xfId="26" builtinId="25" customBuiltin="1"/>
    <cellStyle name="Vérification" xfId="22" builtinId="23" customBuiltin="1"/>
  </cellStyles>
  <dxfs count="54">
    <dxf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family val="1"/>
      </font>
    </dxf>
    <dxf>
      <font>
        <strike val="0"/>
        <outline val="0"/>
        <shadow val="0"/>
        <u val="none"/>
        <vertAlign val="baseline"/>
        <sz val="8"/>
        <color auto="1"/>
        <family val="1"/>
      </font>
    </dxf>
    <dxf>
      <font>
        <strike val="0"/>
        <outline val="0"/>
        <shadow val="0"/>
        <u val="none"/>
        <vertAlign val="baseline"/>
        <sz val="8"/>
        <color auto="1"/>
        <name val="Cambria"/>
        <family val="1"/>
        <scheme val="major"/>
      </font>
      <alignment horizontal="general" vertical="bottom" textRotation="0" wrapText="1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alibri"/>
        <family val="2"/>
        <scheme val="minor"/>
      </font>
      <alignment horizontal="left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u val="none"/>
        <vertAlign val="baseline"/>
        <sz val="8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z val="7.5"/>
        <color theme="8" tint="-0.499984740745262"/>
      </font>
      <fill>
        <patternFill>
          <bgColor theme="0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7.5"/>
        <color theme="8" tint="-0.499984740745262"/>
      </font>
      <fill>
        <patternFill>
          <bgColor theme="7" tint="0.7999816888943144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sz val="8"/>
        <color theme="8" tint="-0.499984740745262"/>
      </font>
      <fill>
        <patternFill>
          <bgColor theme="6" tint="0.39994506668294322"/>
        </patternFill>
      </fill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1" defaultTableStyle="TableStyleMedium9" defaultPivotStyle="PivotStyleLight16">
    <tableStyle name="Calculateur de paie" pivot="0" count="3" xr9:uid="{00000000-0011-0000-FFFF-FFFF00000000}">
      <tableStyleElement type="headerRow" dxfId="53"/>
      <tableStyleElement type="firstRowStripe" dxfId="52"/>
      <tableStyleElement type="secondRowStripe" dxfId="5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4:M7" headerRowDxfId="50">
  <autoFilter ref="A4:M7" xr:uid="{00000000-0009-0000-0100-000001000000}"/>
  <tableColumns count="13">
    <tableColumn id="1" xr3:uid="{00000000-0010-0000-0000-000001000000}" name="Référence employé" totalsRowLabel="Total" dataDxfId="49" totalsRowDxfId="48"/>
    <tableColumn id="2" xr3:uid="{00000000-0010-0000-0000-000002000000}" name="Nom de l’employé" dataDxfId="47" totalsRowDxfId="46"/>
    <tableColumn id="3" xr3:uid="{00000000-0010-0000-0000-000003000000}" name="Salaire horaire" dataDxfId="45" totalsRowDxfId="44"/>
    <tableColumn id="4" xr3:uid="{00000000-0010-0000-0000-000004000000}" name="Statut d’imposition" dataDxfId="43" totalsRowDxfId="42"/>
    <tableColumn id="5" xr3:uid="{00000000-0010-0000-0000-000005000000}" name="Taxe nationale" dataDxfId="41" totalsRowDxfId="40"/>
    <tableColumn id="6" xr3:uid="{00000000-0010-0000-0000-000006000000}" name="Taxe régionale" dataDxfId="39" totalsRowDxfId="38"/>
    <tableColumn id="7" xr3:uid="{00000000-0010-0000-0000-000007000000}" name="Impôt fédéral sur le revenu (basé sur _x000a_la taxe nationale)" dataDxfId="37" totalsRowDxfId="36"/>
    <tableColumn id="8" xr3:uid="{00000000-0010-0000-0000-000008000000}" name="Cotisations sécurité sociale" dataDxfId="35" totalsRowDxfId="34"/>
    <tableColumn id="9" xr3:uid="{00000000-0010-0000-0000-000009000000}" name="Contribution d’assurance santé" dataDxfId="33" totalsRowDxfId="32"/>
    <tableColumn id="10" xr3:uid="{00000000-0010-0000-0000-00000A000000}" name="Total des taxes perçues" dataDxfId="31" totalsRowDxfId="30">
      <calculatedColumnFormula>Tableau1[[#This Row],[Taxe régionale]]+Tableau1[[#This Row],[Impôt fédéral sur le revenu (basé sur 
la taxe nationale)]]+Tableau1[[#This Row],[Cotisations sécurité sociale]]+Tableau1[[#This Row],[Contribution d’assurance santé]]</calculatedColumnFormula>
    </tableColumn>
    <tableColumn id="11" xr3:uid="{00000000-0010-0000-0000-00000B000000}" name="Déduction assurance" dataDxfId="29" totalsRowDxfId="28"/>
    <tableColumn id="12" xr3:uid="{00000000-0010-0000-0000-00000C000000}" name="Autres déductions normales" dataDxfId="27" totalsRowDxfId="26"/>
    <tableColumn id="13" xr3:uid="{00000000-0010-0000-0000-00000D000000}" name="Total des déductions _x000a_normales (taxes exclues)" totalsRowFunction="sum" dataDxfId="25" totalsRowDxfId="24">
      <calculatedColumnFormula>Tableau1[[#This Row],[Déduction assurance]]+Tableau1[[#This Row],[Autres déductions normales]]</calculatedColumnFormula>
    </tableColumn>
  </tableColumns>
  <tableStyleInfo name="Calculateur de pai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4:K7" headerRowDxfId="23" dataDxfId="22" totalsRowDxfId="21">
  <autoFilter ref="A4:K7" xr:uid="{00000000-0009-0000-0100-000002000000}"/>
  <tableColumns count="11">
    <tableColumn id="1" xr3:uid="{00000000-0010-0000-0100-000001000000}" name="Référence employé" totalsRowLabel="Total" dataDxfId="20" totalsRowDxfId="19"/>
    <tableColumn id="2" xr3:uid="{00000000-0010-0000-0100-000002000000}" name="Nom de l’employé" dataDxfId="18">
      <calculatedColumnFormula>VLOOKUP(A5,Tableau1[],2,FALSE)</calculatedColumnFormula>
    </tableColumn>
    <tableColumn id="3" xr3:uid="{00000000-0010-0000-0100-000003000000}" name="Heures normales _x000a_de travail" dataDxfId="17" totalsRowDxfId="16"/>
    <tableColumn id="4" xr3:uid="{00000000-0010-0000-0100-000004000000}" name="Heures de congés" dataDxfId="15" totalsRowDxfId="14"/>
    <tableColumn id="5" xr3:uid="{00000000-0010-0000-0100-000005000000}" name="Heures d’arrêt maladie" dataDxfId="13" totalsRowDxfId="12"/>
    <tableColumn id="6" xr3:uid="{00000000-0010-0000-0100-000006000000}" name="Heures supplémentaires" dataDxfId="11" totalsRowDxfId="10"/>
    <tableColumn id="7" xr3:uid="{00000000-0010-0000-0100-000007000000}" name="Taux heures sup." dataDxfId="9" totalsRowDxfId="8"/>
    <tableColumn id="8" xr3:uid="{00000000-0010-0000-0100-000008000000}" name="Salaire brut" dataDxfId="7" totalsRowDxfId="6">
      <calculatedColumnFormula>(VLOOKUP(A5,Tableau1[],3,FALSE)*(Tableau2[[#This Row],[Heures normales 
de travail]]+Tableau2[[#This Row],[Heures de congés]]+Tableau2[[#This Row],[Heures d’arrêt maladie]])+Tableau2[[#This Row],[Heures supplémentaires]]*Tableau2[[#This Row],[Taux heures sup.]])</calculatedColumnFormula>
    </tableColumn>
    <tableColumn id="9" xr3:uid="{00000000-0010-0000-0100-000009000000}" name="Taxes et déductions " dataDxfId="5" totalsRowDxfId="4">
      <calculatedColumnFormula>VLOOKUP(A5,Tableau1[],10,FALSE)*Tableau2[[#This Row],[Salaire brut]]+Tableau1[[#This Row],[Total des déductions 
normales (taxes exclues)]]</calculatedColumnFormula>
    </tableColumn>
    <tableColumn id="10" xr3:uid="{00000000-0010-0000-0100-00000A000000}" name="Autres déductions" dataDxfId="3" totalsRowDxfId="2"/>
    <tableColumn id="11" xr3:uid="{00000000-0010-0000-0100-00000B000000}" name="Salaire net" totalsRowFunction="sum" dataDxfId="1" totalsRowDxfId="0">
      <calculatedColumnFormula>Tableau2[[#This Row],[Salaire brut]]-Tableau2[[#This Row],[Taxes et déductions ]]-Tableau2[[#This Row],[Autres déductions]]</calculatedColumnFormula>
    </tableColumn>
  </tableColumns>
  <tableStyleInfo name="Calculateur de pai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showGridLines="0" tabSelected="1" workbookViewId="0"/>
  </sheetViews>
  <sheetFormatPr baseColWidth="10" defaultColWidth="9.33203125" defaultRowHeight="11.25" x14ac:dyDescent="0.2"/>
  <cols>
    <col min="1" max="1" width="12.33203125" customWidth="1"/>
    <col min="2" max="2" width="22.83203125" customWidth="1"/>
    <col min="3" max="3" width="17.83203125" bestFit="1" customWidth="1"/>
    <col min="4" max="4" width="21.33203125" bestFit="1" customWidth="1"/>
    <col min="5" max="5" width="20.1640625" customWidth="1"/>
    <col min="6" max="6" width="17.6640625" bestFit="1" customWidth="1"/>
    <col min="7" max="7" width="21.5" customWidth="1"/>
    <col min="8" max="8" width="28" bestFit="1" customWidth="1"/>
    <col min="9" max="9" width="20.1640625" bestFit="1" customWidth="1"/>
    <col min="10" max="10" width="26.1640625" customWidth="1"/>
    <col min="11" max="11" width="14.83203125" customWidth="1"/>
    <col min="12" max="12" width="20.83203125" bestFit="1" customWidth="1"/>
    <col min="13" max="13" width="19.5" customWidth="1"/>
  </cols>
  <sheetData>
    <row r="1" spans="1:13" ht="12.75" x14ac:dyDescent="0.2">
      <c r="A1" s="14"/>
      <c r="B1" s="1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8" customHeight="1" x14ac:dyDescent="0.3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7" x14ac:dyDescent="0.35">
      <c r="A3" s="71" t="s">
        <v>1</v>
      </c>
      <c r="B3" s="72"/>
      <c r="C3" s="72"/>
      <c r="D3" s="72"/>
      <c r="E3" s="72"/>
      <c r="F3" s="72"/>
      <c r="G3" s="15"/>
      <c r="H3" s="15"/>
      <c r="I3" s="15"/>
      <c r="J3" s="15"/>
      <c r="K3" s="15"/>
      <c r="L3" s="15"/>
      <c r="M3" s="15"/>
    </row>
    <row r="4" spans="1:13" ht="40.5" customHeight="1" x14ac:dyDescent="0.15">
      <c r="A4" s="59" t="s">
        <v>2</v>
      </c>
      <c r="B4" s="60" t="s">
        <v>3</v>
      </c>
      <c r="C4" s="60" t="s">
        <v>7</v>
      </c>
      <c r="D4" s="60" t="s">
        <v>8</v>
      </c>
      <c r="E4" s="60" t="s">
        <v>9</v>
      </c>
      <c r="F4" s="60" t="s">
        <v>10</v>
      </c>
      <c r="G4" s="60" t="s">
        <v>35</v>
      </c>
      <c r="H4" s="60" t="s">
        <v>11</v>
      </c>
      <c r="I4" s="60" t="s">
        <v>12</v>
      </c>
      <c r="J4" s="60" t="s">
        <v>13</v>
      </c>
      <c r="K4" s="60" t="s">
        <v>14</v>
      </c>
      <c r="L4" s="60" t="s">
        <v>15</v>
      </c>
      <c r="M4" s="60" t="s">
        <v>37</v>
      </c>
    </row>
    <row r="5" spans="1:13" ht="18.95" customHeight="1" x14ac:dyDescent="0.2">
      <c r="A5" s="20">
        <v>1</v>
      </c>
      <c r="B5" s="55" t="s">
        <v>4</v>
      </c>
      <c r="C5" s="58">
        <v>10</v>
      </c>
      <c r="D5" s="21">
        <v>1</v>
      </c>
      <c r="E5" s="21">
        <v>4</v>
      </c>
      <c r="F5" s="22">
        <v>2.3E-2</v>
      </c>
      <c r="G5" s="22">
        <v>0.28000000000000003</v>
      </c>
      <c r="H5" s="22">
        <v>6.3E-2</v>
      </c>
      <c r="I5" s="22">
        <v>1.4500000000000001E-2</v>
      </c>
      <c r="J5" s="22">
        <f>Tableau1[[#This Row],[Taxe régionale]]+Tableau1[[#This Row],[Impôt fédéral sur le revenu (basé sur 
la taxe nationale)]]+Tableau1[[#This Row],[Cotisations sécurité sociale]]+Tableau1[[#This Row],[Contribution d’assurance santé]]</f>
        <v>0.38050000000000006</v>
      </c>
      <c r="K5" s="58">
        <v>20</v>
      </c>
      <c r="L5" s="58">
        <v>40</v>
      </c>
      <c r="M5" s="58">
        <f>Tableau1[[#This Row],[Déduction assurance]]+Tableau1[[#This Row],[Autres déductions normales]]</f>
        <v>60</v>
      </c>
    </row>
    <row r="6" spans="1:13" ht="18.95" customHeight="1" x14ac:dyDescent="0.2">
      <c r="A6" s="20">
        <v>2</v>
      </c>
      <c r="B6" s="55" t="s">
        <v>5</v>
      </c>
      <c r="C6" s="58">
        <v>13</v>
      </c>
      <c r="D6" s="21">
        <v>1</v>
      </c>
      <c r="E6" s="21">
        <v>4</v>
      </c>
      <c r="F6" s="22">
        <v>2.3E-2</v>
      </c>
      <c r="G6" s="22">
        <v>0.28000000000000003</v>
      </c>
      <c r="H6" s="22">
        <v>6.3E-2</v>
      </c>
      <c r="I6" s="22">
        <v>1.4500000000000001E-2</v>
      </c>
      <c r="J6" s="22">
        <f>Tableau1[[#This Row],[Taxe régionale]]+Tableau1[[#This Row],[Impôt fédéral sur le revenu (basé sur 
la taxe nationale)]]+Tableau1[[#This Row],[Cotisations sécurité sociale]]+Tableau1[[#This Row],[Contribution d’assurance santé]]</f>
        <v>0.38050000000000006</v>
      </c>
      <c r="K6" s="58">
        <v>20</v>
      </c>
      <c r="L6" s="58">
        <v>52</v>
      </c>
      <c r="M6" s="58">
        <f>Tableau1[[#This Row],[Déduction assurance]]+Tableau1[[#This Row],[Autres déductions normales]]</f>
        <v>72</v>
      </c>
    </row>
    <row r="7" spans="1:13" ht="18.95" customHeight="1" x14ac:dyDescent="0.2">
      <c r="A7" s="20">
        <v>3</v>
      </c>
      <c r="B7" s="55" t="s">
        <v>6</v>
      </c>
      <c r="C7" s="58">
        <v>10</v>
      </c>
      <c r="D7" s="21">
        <v>1</v>
      </c>
      <c r="E7" s="21">
        <v>4</v>
      </c>
      <c r="F7" s="22">
        <v>2.3E-2</v>
      </c>
      <c r="G7" s="22">
        <v>0.28000000000000003</v>
      </c>
      <c r="H7" s="22">
        <v>6.3E-2</v>
      </c>
      <c r="I7" s="22">
        <v>1.4500000000000001E-2</v>
      </c>
      <c r="J7" s="22">
        <f>Tableau1[[#This Row],[Taxe régionale]]+Tableau1[[#This Row],[Impôt fédéral sur le revenu (basé sur 
la taxe nationale)]]+Tableau1[[#This Row],[Cotisations sécurité sociale]]+Tableau1[[#This Row],[Contribution d’assurance santé]]</f>
        <v>0.38050000000000006</v>
      </c>
      <c r="K7" s="58">
        <v>20</v>
      </c>
      <c r="L7" s="58">
        <v>0</v>
      </c>
      <c r="M7" s="58">
        <f>Tableau1[[#This Row],[Déduction assurance]]+Tableau1[[#This Row],[Autres déductions normales]]</f>
        <v>20</v>
      </c>
    </row>
    <row r="8" spans="1:13" ht="18.95" customHeight="1" x14ac:dyDescent="0.2"/>
    <row r="9" spans="1:13" ht="18.95" customHeight="1" x14ac:dyDescent="0.2"/>
    <row r="10" spans="1:13" ht="18.95" customHeight="1" x14ac:dyDescent="0.2"/>
    <row r="11" spans="1:13" ht="18.95" customHeight="1" x14ac:dyDescent="0.2"/>
    <row r="12" spans="1:13" ht="18.95" customHeight="1" x14ac:dyDescent="0.2"/>
    <row r="13" spans="1:13" ht="18.95" customHeight="1" x14ac:dyDescent="0.2"/>
    <row r="14" spans="1:13" ht="18.95" customHeight="1" x14ac:dyDescent="0.2"/>
    <row r="15" spans="1:13" ht="18.95" customHeight="1" x14ac:dyDescent="0.2"/>
    <row r="16" spans="1:13" ht="18.95" customHeight="1" x14ac:dyDescent="0.2"/>
    <row r="17" ht="18.95" customHeight="1" x14ac:dyDescent="0.2"/>
    <row r="18" ht="18.95" customHeight="1" x14ac:dyDescent="0.2"/>
    <row r="19" ht="18.95" customHeight="1" x14ac:dyDescent="0.2"/>
    <row r="20" ht="18.95" customHeight="1" x14ac:dyDescent="0.2"/>
    <row r="21" ht="18.95" customHeight="1" x14ac:dyDescent="0.2"/>
    <row r="22" ht="18.95" customHeight="1" x14ac:dyDescent="0.2"/>
    <row r="23" ht="18.95" customHeight="1" x14ac:dyDescent="0.2"/>
    <row r="24" ht="18.95" customHeight="1" x14ac:dyDescent="0.2"/>
    <row r="25" ht="18.95" customHeight="1" x14ac:dyDescent="0.2"/>
    <row r="26" ht="18.95" customHeight="1" x14ac:dyDescent="0.2"/>
    <row r="27" ht="18.95" customHeight="1" x14ac:dyDescent="0.2"/>
    <row r="28" ht="18.95" customHeight="1" x14ac:dyDescent="0.2"/>
    <row r="29" ht="18.95" customHeight="1" x14ac:dyDescent="0.2"/>
  </sheetData>
  <mergeCells count="2">
    <mergeCell ref="A2:M2"/>
    <mergeCell ref="A3:F3"/>
  </mergeCells>
  <phoneticPr fontId="3" type="noConversion"/>
  <printOptions horizontalCentered="1"/>
  <pageMargins left="0.6" right="0.6" top="0.75" bottom="0.75" header="0.5" footer="0.5"/>
  <pageSetup paperSize="9" scale="70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2"/>
  <sheetViews>
    <sheetView showGridLines="0" workbookViewId="0">
      <selection sqref="A1:I2"/>
    </sheetView>
  </sheetViews>
  <sheetFormatPr baseColWidth="10" defaultColWidth="9.33203125" defaultRowHeight="12.75" x14ac:dyDescent="0.2"/>
  <cols>
    <col min="1" max="1" width="14.1640625" style="10" customWidth="1"/>
    <col min="2" max="2" width="22.83203125" style="10" customWidth="1"/>
    <col min="3" max="3" width="20.5" style="10" customWidth="1"/>
    <col min="4" max="4" width="20" style="10" bestFit="1" customWidth="1"/>
    <col min="5" max="5" width="24.33203125" style="10" bestFit="1" customWidth="1"/>
    <col min="6" max="6" width="25.6640625" style="10" bestFit="1" customWidth="1"/>
    <col min="7" max="7" width="19.5" style="10" bestFit="1" customWidth="1"/>
    <col min="8" max="8" width="23.83203125" style="10" customWidth="1"/>
    <col min="9" max="9" width="22" style="10" bestFit="1" customWidth="1"/>
    <col min="10" max="10" width="20.83203125" style="10" bestFit="1" customWidth="1"/>
    <col min="11" max="11" width="14.83203125" style="10" customWidth="1"/>
    <col min="12" max="12" width="18" style="9" customWidth="1"/>
    <col min="13" max="13" width="25.83203125" style="9" customWidth="1"/>
    <col min="14" max="16384" width="9.33203125" style="9"/>
  </cols>
  <sheetData>
    <row r="1" spans="1:11" x14ac:dyDescent="0.2">
      <c r="A1" s="70" t="s">
        <v>16</v>
      </c>
      <c r="B1" s="70"/>
      <c r="C1" s="70"/>
      <c r="D1" s="70"/>
      <c r="E1" s="70"/>
      <c r="F1" s="70"/>
      <c r="G1" s="70"/>
      <c r="H1" s="70"/>
      <c r="I1" s="70"/>
    </row>
    <row r="2" spans="1:11" s="10" customFormat="1" ht="48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51" t="s">
        <v>23</v>
      </c>
      <c r="K2" s="52">
        <v>45688</v>
      </c>
    </row>
    <row r="3" spans="1:11" s="3" customFormat="1" ht="15.75" x14ac:dyDescent="0.2">
      <c r="A3" s="72" t="str">
        <f>'Informations employés'!$A$3</f>
        <v>[Nom de l’entreprise]</v>
      </c>
      <c r="B3" s="72"/>
      <c r="C3" s="72"/>
      <c r="D3" s="72"/>
      <c r="E3" s="72"/>
      <c r="F3" s="72"/>
      <c r="G3" s="10"/>
      <c r="H3" s="10"/>
      <c r="I3" s="10"/>
      <c r="J3" s="4"/>
      <c r="K3"/>
    </row>
    <row r="4" spans="1:11" s="16" customFormat="1" ht="40.5" customHeight="1" x14ac:dyDescent="0.2">
      <c r="A4" s="56" t="s">
        <v>2</v>
      </c>
      <c r="B4" s="56" t="s">
        <v>3</v>
      </c>
      <c r="C4" s="56" t="s">
        <v>36</v>
      </c>
      <c r="D4" s="56" t="s">
        <v>17</v>
      </c>
      <c r="E4" s="56" t="s">
        <v>18</v>
      </c>
      <c r="F4" s="56" t="s">
        <v>19</v>
      </c>
      <c r="G4" s="56" t="s">
        <v>20</v>
      </c>
      <c r="H4" s="56" t="s">
        <v>21</v>
      </c>
      <c r="I4" s="56" t="s">
        <v>22</v>
      </c>
      <c r="J4" s="56" t="s">
        <v>24</v>
      </c>
      <c r="K4" s="56" t="s">
        <v>25</v>
      </c>
    </row>
    <row r="5" spans="1:11" s="5" customFormat="1" ht="18.95" customHeight="1" x14ac:dyDescent="0.2">
      <c r="A5" s="61">
        <v>1</v>
      </c>
      <c r="B5" s="64" t="str">
        <f>VLOOKUP(A5,Tableau1[],2,FALSE)</f>
        <v>Jesper Aaberg</v>
      </c>
      <c r="C5" s="62">
        <v>50</v>
      </c>
      <c r="D5" s="62">
        <v>5</v>
      </c>
      <c r="E5" s="62">
        <v>1</v>
      </c>
      <c r="F5" s="62"/>
      <c r="G5" s="63"/>
      <c r="H5" s="63">
        <f>(VLOOKUP(A5,Tableau1[],3,FALSE)*(Tableau2[[#This Row],[Heures normales 
de travail]]+Tableau2[[#This Row],[Heures de congés]]+Tableau2[[#This Row],[Heures d’arrêt maladie]])+Tableau2[[#This Row],[Heures supplémentaires]]*Tableau2[[#This Row],[Taux heures sup.]])</f>
        <v>560</v>
      </c>
      <c r="I5" s="63">
        <f>VLOOKUP(A5,Tableau1[],10,FALSE)*Tableau2[[#This Row],[Salaire brut]]+Tableau1[[#This Row],[Total des déductions 
normales (taxes exclues)]]</f>
        <v>273.08000000000004</v>
      </c>
      <c r="J5" s="63">
        <v>20</v>
      </c>
      <c r="K5" s="63">
        <f>Tableau2[[#This Row],[Salaire brut]]-Tableau2[[#This Row],[Taxes et déductions ]]-Tableau2[[#This Row],[Autres déductions]]</f>
        <v>266.91999999999996</v>
      </c>
    </row>
    <row r="6" spans="1:11" s="5" customFormat="1" ht="18.95" customHeight="1" x14ac:dyDescent="0.2">
      <c r="A6" s="61">
        <v>2</v>
      </c>
      <c r="B6" s="64" t="str">
        <f>VLOOKUP(A6,Tableau1[],2,FALSE)</f>
        <v>Wilson Pais</v>
      </c>
      <c r="C6" s="62">
        <v>40</v>
      </c>
      <c r="D6" s="62">
        <v>0</v>
      </c>
      <c r="E6" s="62">
        <v>0</v>
      </c>
      <c r="F6" s="62"/>
      <c r="G6" s="63"/>
      <c r="H6" s="63">
        <f>(VLOOKUP(A6,Tableau1[],3,FALSE)*(Tableau2[[#This Row],[Heures normales 
de travail]]+Tableau2[[#This Row],[Heures de congés]]+Tableau2[[#This Row],[Heures d’arrêt maladie]])+Tableau2[[#This Row],[Heures supplémentaires]]*Tableau2[[#This Row],[Taux heures sup.]])</f>
        <v>520</v>
      </c>
      <c r="I6" s="63">
        <f>VLOOKUP(A6,Tableau1[],10,FALSE)*Tableau2[[#This Row],[Salaire brut]]+Tableau1[[#This Row],[Total des déductions 
normales (taxes exclues)]]</f>
        <v>269.86</v>
      </c>
      <c r="J6" s="63">
        <v>52</v>
      </c>
      <c r="K6" s="63">
        <f>Tableau2[[#This Row],[Salaire brut]]-Tableau2[[#This Row],[Taxes et déductions ]]-Tableau2[[#This Row],[Autres déductions]]</f>
        <v>198.14</v>
      </c>
    </row>
    <row r="7" spans="1:11" s="5" customFormat="1" ht="18.95" customHeight="1" x14ac:dyDescent="0.2">
      <c r="A7" s="61">
        <v>3</v>
      </c>
      <c r="B7" s="64" t="str">
        <f>VLOOKUP(A7,Tableau1[],2,FALSE)</f>
        <v>Kathie Flood</v>
      </c>
      <c r="C7" s="62">
        <v>52</v>
      </c>
      <c r="D7" s="62">
        <v>0</v>
      </c>
      <c r="E7" s="62">
        <v>0</v>
      </c>
      <c r="F7" s="62">
        <v>2</v>
      </c>
      <c r="G7" s="63">
        <v>20</v>
      </c>
      <c r="H7" s="63">
        <f>(VLOOKUP(A7,Tableau1[],3,FALSE)*(Tableau2[[#This Row],[Heures normales 
de travail]]+Tableau2[[#This Row],[Heures de congés]]+Tableau2[[#This Row],[Heures d’arrêt maladie]])+Tableau2[[#This Row],[Heures supplémentaires]]*Tableau2[[#This Row],[Taux heures sup.]])</f>
        <v>560</v>
      </c>
      <c r="I7" s="63">
        <f>VLOOKUP(A7,Tableau1[],10,FALSE)*Tableau2[[#This Row],[Salaire brut]]+Tableau1[[#This Row],[Total des déductions 
normales (taxes exclues)]]</f>
        <v>233.08000000000004</v>
      </c>
      <c r="J7" s="63">
        <v>20</v>
      </c>
      <c r="K7" s="63">
        <f>Tableau2[[#This Row],[Salaire brut]]-Tableau2[[#This Row],[Taxes et déductions ]]-Tableau2[[#This Row],[Autres déductions]]</f>
        <v>306.91999999999996</v>
      </c>
    </row>
    <row r="8" spans="1:11" s="5" customFormat="1" ht="18.95" customHeight="1" x14ac:dyDescent="0.2">
      <c r="A8" s="3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18.95" customHeight="1" x14ac:dyDescent="0.2">
      <c r="A9" s="3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s="5" customFormat="1" ht="18.95" customHeight="1" x14ac:dyDescent="0.2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8.95" customHeight="1" x14ac:dyDescent="0.2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18.95" customHeight="1" x14ac:dyDescent="0.2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18.95" customHeight="1" x14ac:dyDescent="0.2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18.95" customHeight="1" x14ac:dyDescent="0.2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18.95" customHeight="1" x14ac:dyDescent="0.2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s="5" customFormat="1" ht="18.95" customHeight="1" x14ac:dyDescent="0.2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 ht="18.95" customHeight="1" x14ac:dyDescent="0.2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 ht="18.95" customHeight="1" x14ac:dyDescent="0.2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 ht="18.95" customHeight="1" x14ac:dyDescent="0.2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 ht="18.95" customHeight="1" x14ac:dyDescent="0.2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 ht="18.95" customHeight="1" x14ac:dyDescent="0.2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 ht="18.95" customHeight="1" x14ac:dyDescent="0.2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 ht="18.95" customHeight="1" x14ac:dyDescent="0.2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 ht="18.95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 ht="18.95" customHeight="1" x14ac:dyDescent="0.2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5" customFormat="1" ht="18.95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5" customFormat="1" ht="18.95" customHeight="1" x14ac:dyDescent="0.2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5" customFormat="1" ht="18.95" customHeight="1" x14ac:dyDescent="0.2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5" customFormat="1" ht="18.95" customHeight="1" x14ac:dyDescent="0.2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7" customFormat="1" x14ac:dyDescent="0.2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7" customFormat="1" x14ac:dyDescent="0.2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7" customFormat="1" x14ac:dyDescent="0.2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x14ac:dyDescent="0.2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7" customFormat="1" x14ac:dyDescent="0.2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7" customFormat="1" x14ac:dyDescent="0.2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x14ac:dyDescent="0.2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7" customFormat="1" x14ac:dyDescent="0.2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7" customFormat="1" x14ac:dyDescent="0.2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7" customFormat="1" x14ac:dyDescent="0.2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7" customFormat="1" x14ac:dyDescent="0.2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7" customFormat="1" x14ac:dyDescent="0.2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7" customFormat="1" x14ac:dyDescent="0.2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7" customFormat="1" x14ac:dyDescent="0.2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7" customFormat="1" x14ac:dyDescent="0.2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7" customFormat="1" x14ac:dyDescent="0.2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s="7" customFormat="1" x14ac:dyDescent="0.2">
      <c r="A46" s="10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s="7" customFormat="1" x14ac:dyDescent="0.2">
      <c r="A47" s="10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s="7" customFormat="1" x14ac:dyDescent="0.2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s="7" customFormat="1" x14ac:dyDescent="0.2">
      <c r="A49" s="10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7" customFormat="1" x14ac:dyDescent="0.2">
      <c r="A50" s="10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7" customFormat="1" x14ac:dyDescent="0.2">
      <c r="A51" s="10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7" customFormat="1" x14ac:dyDescent="0.2">
      <c r="A52" s="10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s="7" customFormat="1" x14ac:dyDescent="0.2">
      <c r="A53" s="10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7" customFormat="1" x14ac:dyDescent="0.2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s="7" customFormat="1" x14ac:dyDescent="0.2">
      <c r="A55" s="10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s="7" customFormat="1" x14ac:dyDescent="0.2">
      <c r="A56" s="10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s="7" customFormat="1" x14ac:dyDescent="0.2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s="7" customFormat="1" x14ac:dyDescent="0.2">
      <c r="A58" s="10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s="7" customFormat="1" x14ac:dyDescent="0.2">
      <c r="A59" s="10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s="7" customFormat="1" x14ac:dyDescent="0.2">
      <c r="A60" s="10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s="7" customFormat="1" x14ac:dyDescent="0.2">
      <c r="A61" s="10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s="7" customFormat="1" x14ac:dyDescent="0.2">
      <c r="A62" s="10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s="7" customFormat="1" x14ac:dyDescent="0.2">
      <c r="A63" s="10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s="7" customFormat="1" x14ac:dyDescent="0.2">
      <c r="A64" s="10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s="7" customFormat="1" x14ac:dyDescent="0.2">
      <c r="A65" s="10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s="7" customFormat="1" x14ac:dyDescent="0.2">
      <c r="A66" s="10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s="7" customFormat="1" x14ac:dyDescent="0.2">
      <c r="A67" s="10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s="7" customFormat="1" x14ac:dyDescent="0.2">
      <c r="A68" s="10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s="7" customFormat="1" x14ac:dyDescent="0.2">
      <c r="A69" s="10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s="7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s="7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s="7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</sheetData>
  <mergeCells count="2">
    <mergeCell ref="A1:I2"/>
    <mergeCell ref="A3:F3"/>
  </mergeCells>
  <phoneticPr fontId="3" type="noConversion"/>
  <printOptions horizontalCentered="1"/>
  <pageMargins left="0.6" right="0.6" top="0.75" bottom="0.75" header="0.5" footer="0.5"/>
  <pageSetup paperSize="9" scale="83" fitToHeight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50"/>
  <sheetViews>
    <sheetView showGridLines="0" workbookViewId="0"/>
  </sheetViews>
  <sheetFormatPr baseColWidth="10" defaultColWidth="9.33203125" defaultRowHeight="12.75" x14ac:dyDescent="0.2"/>
  <cols>
    <col min="1" max="1" width="1.1640625" style="2" customWidth="1"/>
    <col min="2" max="2" width="2.5" style="2" customWidth="1"/>
    <col min="3" max="3" width="36.6640625" style="2" customWidth="1"/>
    <col min="4" max="4" width="13.83203125" style="2" customWidth="1"/>
    <col min="5" max="5" width="28.83203125" style="2" customWidth="1"/>
    <col min="6" max="7" width="24.83203125" style="2" customWidth="1"/>
    <col min="8" max="8" width="20.83203125" style="2" customWidth="1"/>
    <col min="9" max="9" width="2.6640625" style="2" customWidth="1"/>
    <col min="10" max="10" width="1.83203125" style="2" customWidth="1"/>
    <col min="11" max="16384" width="9.33203125" style="2"/>
  </cols>
  <sheetData>
    <row r="1" spans="2:9" ht="6.75" customHeight="1" thickBot="1" x14ac:dyDescent="0.25"/>
    <row r="2" spans="2:9" s="11" customFormat="1" ht="33.950000000000003" customHeight="1" thickTop="1" x14ac:dyDescent="0.2">
      <c r="B2" s="41"/>
      <c r="C2" s="73" t="str">
        <f>('Informations employés'!$A$3)</f>
        <v>[Nom de l’entreprise]</v>
      </c>
      <c r="D2" s="73"/>
      <c r="E2" s="73"/>
      <c r="F2" s="73"/>
      <c r="G2" s="73"/>
      <c r="H2" s="73"/>
      <c r="I2" s="42"/>
    </row>
    <row r="3" spans="2:9" s="12" customFormat="1" ht="14.1" customHeight="1" x14ac:dyDescent="0.2">
      <c r="B3" s="43"/>
      <c r="C3" s="32" t="s">
        <v>26</v>
      </c>
      <c r="D3" s="33">
        <f>'Calculateur de paie'!$K$2</f>
        <v>45688</v>
      </c>
      <c r="E3" s="34" t="s">
        <v>3</v>
      </c>
      <c r="F3" s="35" t="str">
        <f>IFERROR(VLOOKUP(H3,Tableau1[],2),"")</f>
        <v>Jesper Aaberg</v>
      </c>
      <c r="G3" s="34" t="s">
        <v>2</v>
      </c>
      <c r="H3" s="36">
        <v>1</v>
      </c>
      <c r="I3" s="44"/>
    </row>
    <row r="4" spans="2:9" s="12" customFormat="1" ht="9.9499999999999993" customHeight="1" x14ac:dyDescent="0.2">
      <c r="B4" s="43"/>
      <c r="C4" s="23"/>
      <c r="D4" s="65"/>
      <c r="E4" s="23"/>
      <c r="F4" s="24"/>
      <c r="G4" s="25"/>
      <c r="H4" s="25"/>
      <c r="I4" s="44"/>
    </row>
    <row r="5" spans="2:9" s="1" customFormat="1" ht="14.1" customHeight="1" x14ac:dyDescent="0.2">
      <c r="B5" s="45"/>
      <c r="C5" s="30" t="s">
        <v>8</v>
      </c>
      <c r="D5" s="31">
        <f>IFERROR(VLOOKUP(H3,Tableau1[],4),"")</f>
        <v>1</v>
      </c>
      <c r="E5" s="30" t="s">
        <v>9</v>
      </c>
      <c r="F5" s="29">
        <f>IFERROR(VLOOKUP(H3,Tableau1[],5,FALSE),"")</f>
        <v>4</v>
      </c>
      <c r="G5" s="28" t="s">
        <v>33</v>
      </c>
      <c r="H5" s="29">
        <f>IFERROR(VLOOKUP(H3,Tableau2[],3,FALSE),"")</f>
        <v>50</v>
      </c>
      <c r="I5" s="46"/>
    </row>
    <row r="6" spans="2:9" s="1" customFormat="1" ht="14.1" customHeight="1" x14ac:dyDescent="0.2">
      <c r="B6" s="45"/>
      <c r="C6" s="28" t="s">
        <v>27</v>
      </c>
      <c r="D6" s="67">
        <f>IFERROR(VLOOKUP(H3,Tableau1[],3,FALSE),"")</f>
        <v>10</v>
      </c>
      <c r="E6" s="30" t="s">
        <v>20</v>
      </c>
      <c r="F6" s="68">
        <f>IFERROR(VLOOKUP(H3,Tableau2[],7,FALSE),"")</f>
        <v>0</v>
      </c>
      <c r="G6" s="30" t="s">
        <v>18</v>
      </c>
      <c r="H6" s="29">
        <f>IFERROR(VLOOKUP(H3,Tableau2[],5,FALSE),"")</f>
        <v>1</v>
      </c>
      <c r="I6" s="46"/>
    </row>
    <row r="7" spans="2:9" s="1" customFormat="1" ht="14.1" customHeight="1" x14ac:dyDescent="0.2">
      <c r="B7" s="45"/>
      <c r="C7" s="30" t="s">
        <v>28</v>
      </c>
      <c r="D7" s="67">
        <f>IFERROR(IFERROR(VLOOKUP(H3,Tableau1[],8,FALSE),"")*H9,"")</f>
        <v>35.28</v>
      </c>
      <c r="E7" s="30" t="s">
        <v>31</v>
      </c>
      <c r="F7" s="68">
        <f>IFERROR(IFERROR(VLOOKUP(H3,Tableau1[],7,FALSE),"")*H9,"")</f>
        <v>156.80000000000001</v>
      </c>
      <c r="G7" s="30" t="s">
        <v>17</v>
      </c>
      <c r="H7" s="29">
        <f>IFERROR(VLOOKUP(H3,Tableau2[],4,FALSE),"")</f>
        <v>5</v>
      </c>
      <c r="I7" s="46"/>
    </row>
    <row r="8" spans="2:9" s="1" customFormat="1" ht="14.1" customHeight="1" x14ac:dyDescent="0.2">
      <c r="B8" s="45"/>
      <c r="C8" s="30" t="s">
        <v>29</v>
      </c>
      <c r="D8" s="67">
        <f>IFERROR(IFERROR(VLOOKUP(H3,Tableau1[],9,FALSE),"")*H9,"")</f>
        <v>8.120000000000001</v>
      </c>
      <c r="E8" s="30" t="s">
        <v>32</v>
      </c>
      <c r="F8" s="68">
        <f>IFERROR(IFERROR(VLOOKUP(H3,Tableau1[],6,FALSE),"")*H9,"")</f>
        <v>12.879999999999999</v>
      </c>
      <c r="G8" s="30" t="s">
        <v>19</v>
      </c>
      <c r="H8" s="29">
        <f>IFERROR(VLOOKUP(H3,Tableau2[],6,FALSE),"")</f>
        <v>0</v>
      </c>
      <c r="I8" s="46"/>
    </row>
    <row r="9" spans="2:9" s="1" customFormat="1" ht="14.1" customHeight="1" x14ac:dyDescent="0.2">
      <c r="B9" s="45"/>
      <c r="C9" s="30" t="s">
        <v>14</v>
      </c>
      <c r="D9" s="67">
        <f>IFERROR(VLOOKUP(H3,Tableau1[],11,FALSE),"")</f>
        <v>20</v>
      </c>
      <c r="E9" s="30" t="s">
        <v>15</v>
      </c>
      <c r="F9" s="68">
        <f>IFERROR(VLOOKUP(H3,Tableau1[],12,FALSE),"")</f>
        <v>40</v>
      </c>
      <c r="G9" s="30" t="s">
        <v>21</v>
      </c>
      <c r="H9" s="68">
        <f>IFERROR(VLOOKUP(H3,Tableau2[],8,FALSE),"")</f>
        <v>560</v>
      </c>
      <c r="I9" s="57"/>
    </row>
    <row r="10" spans="2:9" s="1" customFormat="1" ht="14.1" customHeight="1" x14ac:dyDescent="0.2">
      <c r="B10" s="45"/>
      <c r="C10" s="30" t="s">
        <v>30</v>
      </c>
      <c r="D10" s="67">
        <f>IFERROR(SUM(F7:F9)+SUM(D7:D9),"")</f>
        <v>273.08000000000004</v>
      </c>
      <c r="E10" s="30" t="s">
        <v>24</v>
      </c>
      <c r="F10" s="68">
        <f>IFERROR(VLOOKUP(H3,Tableau2[],10,FALSE),"")</f>
        <v>20</v>
      </c>
      <c r="G10" s="30" t="s">
        <v>34</v>
      </c>
      <c r="H10" s="68">
        <f>IFERROR(IFERROR(VLOOKUP(H3,Tableau2[],9,FALSE),"")+F10,"")</f>
        <v>293.08000000000004</v>
      </c>
      <c r="I10" s="57"/>
    </row>
    <row r="11" spans="2:9" s="1" customFormat="1" ht="14.1" customHeight="1" x14ac:dyDescent="0.2">
      <c r="B11" s="45"/>
      <c r="C11" s="26"/>
      <c r="D11" s="27"/>
      <c r="E11" s="26"/>
      <c r="F11" s="27"/>
      <c r="G11" s="53" t="s">
        <v>25</v>
      </c>
      <c r="H11" s="69">
        <f>IFERROR(VLOOKUP(H3,Tableau2[],11,FALSE),"")</f>
        <v>266.91999999999996</v>
      </c>
      <c r="I11" s="57"/>
    </row>
    <row r="12" spans="2:9" ht="12" customHeight="1" x14ac:dyDescent="0.2">
      <c r="B12" s="47"/>
      <c r="C12" s="48"/>
      <c r="D12" s="49"/>
      <c r="E12" s="48"/>
      <c r="F12" s="49"/>
      <c r="G12" s="48"/>
      <c r="H12" s="49"/>
      <c r="I12" s="50"/>
    </row>
    <row r="13" spans="2:9" ht="14.1" customHeight="1" thickTop="1" thickBot="1" x14ac:dyDescent="0.25"/>
    <row r="14" spans="2:9" s="13" customFormat="1" ht="33.950000000000003" customHeight="1" thickTop="1" x14ac:dyDescent="0.2">
      <c r="B14" s="41"/>
      <c r="C14" s="73" t="str">
        <f>('Informations employés'!$A$3)</f>
        <v>[Nom de l’entreprise]</v>
      </c>
      <c r="D14" s="73"/>
      <c r="E14" s="73"/>
      <c r="F14" s="73"/>
      <c r="G14" s="73"/>
      <c r="H14" s="73"/>
      <c r="I14" s="42"/>
    </row>
    <row r="15" spans="2:9" s="1" customFormat="1" ht="14.1" customHeight="1" x14ac:dyDescent="0.2">
      <c r="B15" s="43"/>
      <c r="C15" s="37" t="s">
        <v>26</v>
      </c>
      <c r="D15" s="33">
        <f>'Calculateur de paie'!$K$2</f>
        <v>45688</v>
      </c>
      <c r="E15" s="38" t="s">
        <v>3</v>
      </c>
      <c r="F15" s="35" t="str">
        <f>IFERROR(VLOOKUP(H15,Tableau1[],2),"")</f>
        <v>Wilson Pais</v>
      </c>
      <c r="G15" s="38" t="s">
        <v>2</v>
      </c>
      <c r="H15" s="36">
        <v>2</v>
      </c>
      <c r="I15" s="44"/>
    </row>
    <row r="16" spans="2:9" s="1" customFormat="1" ht="9.9499999999999993" customHeight="1" x14ac:dyDescent="0.2">
      <c r="B16" s="43"/>
      <c r="C16" s="17"/>
      <c r="D16" s="66"/>
      <c r="E16" s="17"/>
      <c r="F16" s="18"/>
      <c r="G16" s="19"/>
      <c r="H16" s="19"/>
      <c r="I16" s="44"/>
    </row>
    <row r="17" spans="2:9" s="12" customFormat="1" ht="14.1" customHeight="1" x14ac:dyDescent="0.2">
      <c r="B17" s="45"/>
      <c r="C17" s="30" t="s">
        <v>8</v>
      </c>
      <c r="D17" s="31">
        <f>IFERROR(VLOOKUP(H15,Tableau1[],4),"")</f>
        <v>1</v>
      </c>
      <c r="E17" s="30" t="s">
        <v>9</v>
      </c>
      <c r="F17" s="29">
        <f>IFERROR(VLOOKUP(H15,Tableau1[],5,FALSE),"")</f>
        <v>4</v>
      </c>
      <c r="G17" s="28" t="s">
        <v>33</v>
      </c>
      <c r="H17" s="29">
        <f>IFERROR(VLOOKUP(H15,Tableau2[],3,FALSE),"")</f>
        <v>40</v>
      </c>
      <c r="I17" s="46"/>
    </row>
    <row r="18" spans="2:9" s="12" customFormat="1" ht="14.1" customHeight="1" x14ac:dyDescent="0.2">
      <c r="B18" s="45"/>
      <c r="C18" s="28" t="s">
        <v>27</v>
      </c>
      <c r="D18" s="67">
        <f>IFERROR(VLOOKUP(H15,Tableau1[],3,FALSE),"")</f>
        <v>13</v>
      </c>
      <c r="E18" s="30" t="s">
        <v>20</v>
      </c>
      <c r="F18" s="68">
        <f>IFERROR(VLOOKUP(H15,Tableau2[],7,FALSE),"")</f>
        <v>0</v>
      </c>
      <c r="G18" s="30" t="s">
        <v>18</v>
      </c>
      <c r="H18" s="29">
        <f>IFERROR(VLOOKUP(H15,Tableau2[],5,FALSE),"")</f>
        <v>0</v>
      </c>
      <c r="I18" s="46"/>
    </row>
    <row r="19" spans="2:9" s="12" customFormat="1" ht="14.1" customHeight="1" x14ac:dyDescent="0.2">
      <c r="B19" s="45"/>
      <c r="C19" s="30" t="s">
        <v>28</v>
      </c>
      <c r="D19" s="67">
        <f>IFERROR(IFERROR(VLOOKUP(H15,Tableau1[],8,FALSE),"")*H21,"")</f>
        <v>32.76</v>
      </c>
      <c r="E19" s="30" t="s">
        <v>31</v>
      </c>
      <c r="F19" s="68">
        <f>IFERROR(IFERROR(VLOOKUP(H15,Tableau1[],7,FALSE),"")*H21,"")</f>
        <v>145.60000000000002</v>
      </c>
      <c r="G19" s="30" t="s">
        <v>17</v>
      </c>
      <c r="H19" s="29">
        <f>IFERROR(VLOOKUP(H15,Tableau2[],4,FALSE),"")</f>
        <v>0</v>
      </c>
      <c r="I19" s="46"/>
    </row>
    <row r="20" spans="2:9" s="12" customFormat="1" ht="14.1" customHeight="1" x14ac:dyDescent="0.2">
      <c r="B20" s="45"/>
      <c r="C20" s="30" t="s">
        <v>29</v>
      </c>
      <c r="D20" s="67">
        <f>IFERROR(IFERROR(VLOOKUP(H15,Tableau1[],9,FALSE),"")*H21,"")</f>
        <v>7.54</v>
      </c>
      <c r="E20" s="30" t="s">
        <v>32</v>
      </c>
      <c r="F20" s="68">
        <f>IFERROR(IFERROR(VLOOKUP(H15,Tableau1[],6,FALSE),"")*H21,"")</f>
        <v>11.959999999999999</v>
      </c>
      <c r="G20" s="30" t="s">
        <v>19</v>
      </c>
      <c r="H20" s="29">
        <f>IFERROR(VLOOKUP(H15,Tableau2[],6,FALSE),"")</f>
        <v>0</v>
      </c>
      <c r="I20" s="46"/>
    </row>
    <row r="21" spans="2:9" s="12" customFormat="1" ht="14.1" customHeight="1" x14ac:dyDescent="0.2">
      <c r="B21" s="45"/>
      <c r="C21" s="30" t="s">
        <v>14</v>
      </c>
      <c r="D21" s="67">
        <f>IFERROR(VLOOKUP(H15,Tableau1[],11,FALSE),"")</f>
        <v>20</v>
      </c>
      <c r="E21" s="30" t="s">
        <v>15</v>
      </c>
      <c r="F21" s="68">
        <f>IFERROR(VLOOKUP(H15,Tableau1[],12,FALSE),"")</f>
        <v>52</v>
      </c>
      <c r="G21" s="30" t="s">
        <v>21</v>
      </c>
      <c r="H21" s="68">
        <f>IFERROR(VLOOKUP(H15,Tableau2[],8,FALSE),"")</f>
        <v>520</v>
      </c>
      <c r="I21" s="57"/>
    </row>
    <row r="22" spans="2:9" s="12" customFormat="1" ht="14.1" customHeight="1" x14ac:dyDescent="0.2">
      <c r="B22" s="45"/>
      <c r="C22" s="30" t="s">
        <v>30</v>
      </c>
      <c r="D22" s="67">
        <f>IFERROR(SUM(F19:F21)+SUM(D19:D21),"")</f>
        <v>269.86</v>
      </c>
      <c r="E22" s="30" t="s">
        <v>24</v>
      </c>
      <c r="F22" s="68">
        <f>IFERROR(VLOOKUP(H15,Tableau2[],10,FALSE),"")</f>
        <v>52</v>
      </c>
      <c r="G22" s="30" t="s">
        <v>34</v>
      </c>
      <c r="H22" s="68">
        <f>IFERROR(IFERROR(VLOOKUP(H15,Tableau2[],9,FALSE),"")+F22,"")</f>
        <v>321.86</v>
      </c>
      <c r="I22" s="57"/>
    </row>
    <row r="23" spans="2:9" s="12" customFormat="1" ht="14.1" customHeight="1" x14ac:dyDescent="0.2">
      <c r="B23" s="45"/>
      <c r="C23" s="26"/>
      <c r="D23" s="27"/>
      <c r="E23" s="26"/>
      <c r="F23" s="27"/>
      <c r="G23" s="53" t="s">
        <v>25</v>
      </c>
      <c r="H23" s="69">
        <f>IFERROR(VLOOKUP(H15,Tableau2[],11,FALSE),"")</f>
        <v>198.14</v>
      </c>
      <c r="I23" s="57"/>
    </row>
    <row r="24" spans="2:9" ht="12" customHeight="1" thickBot="1" x14ac:dyDescent="0.25">
      <c r="B24" s="47"/>
      <c r="C24" s="48"/>
      <c r="D24" s="49"/>
      <c r="E24" s="48"/>
      <c r="F24" s="49"/>
      <c r="G24" s="48"/>
      <c r="H24" s="49"/>
      <c r="I24" s="50"/>
    </row>
    <row r="25" spans="2:9" ht="14.1" customHeight="1" thickTop="1" thickBot="1" x14ac:dyDescent="0.25"/>
    <row r="26" spans="2:9" s="13" customFormat="1" ht="33.950000000000003" customHeight="1" thickTop="1" x14ac:dyDescent="0.2">
      <c r="B26" s="41"/>
      <c r="C26" s="73" t="str">
        <f>('Informations employés'!$A$3)</f>
        <v>[Nom de l’entreprise]</v>
      </c>
      <c r="D26" s="73"/>
      <c r="E26" s="73"/>
      <c r="F26" s="73"/>
      <c r="G26" s="73"/>
      <c r="H26" s="73"/>
      <c r="I26" s="42"/>
    </row>
    <row r="27" spans="2:9" s="12" customFormat="1" ht="14.1" customHeight="1" x14ac:dyDescent="0.2">
      <c r="B27" s="43"/>
      <c r="C27" s="32" t="s">
        <v>26</v>
      </c>
      <c r="D27" s="39">
        <f>'Calculateur de paie'!$K$2</f>
        <v>45688</v>
      </c>
      <c r="E27" s="34" t="s">
        <v>3</v>
      </c>
      <c r="F27" s="35" t="str">
        <f>IFERROR(VLOOKUP(H27,Tableau1[],2),"")</f>
        <v>Kathie Flood</v>
      </c>
      <c r="G27" s="38" t="s">
        <v>2</v>
      </c>
      <c r="H27" s="36">
        <v>3</v>
      </c>
      <c r="I27" s="44"/>
    </row>
    <row r="28" spans="2:9" s="12" customFormat="1" ht="9.9499999999999993" customHeight="1" x14ac:dyDescent="0.2">
      <c r="B28" s="43"/>
      <c r="C28" s="23"/>
      <c r="D28" s="65"/>
      <c r="E28" s="23"/>
      <c r="F28" s="24"/>
      <c r="G28" s="25"/>
      <c r="H28" s="25"/>
      <c r="I28" s="44"/>
    </row>
    <row r="29" spans="2:9" s="12" customFormat="1" ht="14.1" customHeight="1" x14ac:dyDescent="0.2">
      <c r="B29" s="45"/>
      <c r="C29" s="30" t="s">
        <v>8</v>
      </c>
      <c r="D29" s="29">
        <f>IFERROR(VLOOKUP(H27,Tableau1[],4),"")</f>
        <v>1</v>
      </c>
      <c r="E29" s="30" t="s">
        <v>9</v>
      </c>
      <c r="F29" s="29">
        <f>IFERROR(VLOOKUP(H27,Tableau1[],5,FALSE),"")</f>
        <v>4</v>
      </c>
      <c r="G29" s="28" t="s">
        <v>33</v>
      </c>
      <c r="H29" s="29">
        <f>IFERROR(VLOOKUP(H27,Tableau2[],3,FALSE),"")</f>
        <v>52</v>
      </c>
      <c r="I29" s="46"/>
    </row>
    <row r="30" spans="2:9" s="12" customFormat="1" ht="14.1" customHeight="1" x14ac:dyDescent="0.2">
      <c r="B30" s="45"/>
      <c r="C30" s="28" t="s">
        <v>27</v>
      </c>
      <c r="D30" s="68">
        <f>IFERROR(VLOOKUP(H27,Tableau1[],3,FALSE),"")</f>
        <v>10</v>
      </c>
      <c r="E30" s="30" t="s">
        <v>20</v>
      </c>
      <c r="F30" s="68">
        <f>IFERROR(VLOOKUP(H27,Tableau2[],7,FALSE),"")</f>
        <v>20</v>
      </c>
      <c r="G30" s="30" t="s">
        <v>18</v>
      </c>
      <c r="H30" s="29">
        <f>IFERROR(VLOOKUP(H27,Tableau2[],5,FALSE),"")</f>
        <v>0</v>
      </c>
      <c r="I30" s="46"/>
    </row>
    <row r="31" spans="2:9" s="12" customFormat="1" ht="14.1" customHeight="1" x14ac:dyDescent="0.2">
      <c r="B31" s="45"/>
      <c r="C31" s="30" t="s">
        <v>28</v>
      </c>
      <c r="D31" s="68">
        <f>IFERROR(IFERROR(VLOOKUP(H27,Tableau1[],8,FALSE),"")*H33,"")</f>
        <v>35.28</v>
      </c>
      <c r="E31" s="30" t="s">
        <v>31</v>
      </c>
      <c r="F31" s="68">
        <f>IFERROR(IFERROR(VLOOKUP(H27,Tableau1[],7,FALSE),"")*H33,"")</f>
        <v>156.80000000000001</v>
      </c>
      <c r="G31" s="30" t="s">
        <v>17</v>
      </c>
      <c r="H31" s="29">
        <f>IFERROR(VLOOKUP(H27,Tableau2[],4,FALSE),"")</f>
        <v>0</v>
      </c>
      <c r="I31" s="46"/>
    </row>
    <row r="32" spans="2:9" s="12" customFormat="1" ht="14.1" customHeight="1" x14ac:dyDescent="0.2">
      <c r="B32" s="45"/>
      <c r="C32" s="30" t="s">
        <v>29</v>
      </c>
      <c r="D32" s="68">
        <f>IFERROR(IFERROR(VLOOKUP(H27,Tableau1[],9,FALSE),"")*H33,"")</f>
        <v>8.120000000000001</v>
      </c>
      <c r="E32" s="30" t="s">
        <v>32</v>
      </c>
      <c r="F32" s="68">
        <f>IFERROR(IFERROR(VLOOKUP(H27,Tableau1[],6,FALSE),"")*H33,"")</f>
        <v>12.879999999999999</v>
      </c>
      <c r="G32" s="30" t="s">
        <v>19</v>
      </c>
      <c r="H32" s="29">
        <f>IFERROR(VLOOKUP(H27,Tableau2[],6,FALSE),"")</f>
        <v>2</v>
      </c>
      <c r="I32" s="46"/>
    </row>
    <row r="33" spans="2:9" s="12" customFormat="1" ht="14.1" customHeight="1" x14ac:dyDescent="0.2">
      <c r="B33" s="45"/>
      <c r="C33" s="30" t="s">
        <v>14</v>
      </c>
      <c r="D33" s="68">
        <f>IFERROR(VLOOKUP(H27,Tableau1[],11,FALSE),"")</f>
        <v>20</v>
      </c>
      <c r="E33" s="30" t="s">
        <v>15</v>
      </c>
      <c r="F33" s="68">
        <f>IFERROR(VLOOKUP(H27,Tableau1[],12,FALSE),"")</f>
        <v>0</v>
      </c>
      <c r="G33" s="30" t="s">
        <v>21</v>
      </c>
      <c r="H33" s="68">
        <f>IFERROR(VLOOKUP(H27,Tableau2[],8,FALSE),"")</f>
        <v>560</v>
      </c>
      <c r="I33" s="57"/>
    </row>
    <row r="34" spans="2:9" s="12" customFormat="1" ht="14.1" customHeight="1" x14ac:dyDescent="0.2">
      <c r="B34" s="45"/>
      <c r="C34" s="30" t="s">
        <v>30</v>
      </c>
      <c r="D34" s="68">
        <f>IFERROR(SUM(F31:F33)+SUM(D31:D33),"")</f>
        <v>233.08</v>
      </c>
      <c r="E34" s="30" t="s">
        <v>24</v>
      </c>
      <c r="F34" s="68">
        <f>IFERROR(VLOOKUP(H27,Tableau2[],10,FALSE),"")</f>
        <v>20</v>
      </c>
      <c r="G34" s="30" t="s">
        <v>34</v>
      </c>
      <c r="H34" s="68">
        <f>IFERROR(IFERROR(VLOOKUP(H27,Tableau2[],9,FALSE),"")+F34,"")</f>
        <v>253.08000000000004</v>
      </c>
      <c r="I34" s="57"/>
    </row>
    <row r="35" spans="2:9" s="12" customFormat="1" ht="14.1" customHeight="1" x14ac:dyDescent="0.2">
      <c r="B35" s="45"/>
      <c r="C35" s="26"/>
      <c r="D35" s="27"/>
      <c r="E35" s="26"/>
      <c r="F35" s="27"/>
      <c r="G35" s="53" t="s">
        <v>25</v>
      </c>
      <c r="H35" s="69">
        <f>IFERROR(VLOOKUP(H27,Tableau2[],11,FALSE),"")</f>
        <v>306.91999999999996</v>
      </c>
      <c r="I35" s="57"/>
    </row>
    <row r="36" spans="2:9" s="12" customFormat="1" ht="12" customHeight="1" thickBot="1" x14ac:dyDescent="0.25">
      <c r="B36" s="47"/>
      <c r="C36" s="48"/>
      <c r="D36" s="49"/>
      <c r="E36" s="48"/>
      <c r="F36" s="49"/>
      <c r="G36" s="48"/>
      <c r="H36" s="49"/>
      <c r="I36" s="50"/>
    </row>
    <row r="37" spans="2:9" ht="6.95" customHeight="1" thickTop="1" x14ac:dyDescent="0.2"/>
    <row r="38" spans="2:9" customFormat="1" ht="6.95" customHeight="1" thickBot="1" x14ac:dyDescent="0.25"/>
    <row r="39" spans="2:9" s="13" customFormat="1" ht="33.950000000000003" customHeight="1" thickTop="1" x14ac:dyDescent="0.2">
      <c r="B39" s="41"/>
      <c r="C39" s="73" t="str">
        <f>('Informations employés'!$A$3)</f>
        <v>[Nom de l’entreprise]</v>
      </c>
      <c r="D39" s="73"/>
      <c r="E39" s="73"/>
      <c r="F39" s="73"/>
      <c r="G39" s="73"/>
      <c r="H39" s="73"/>
      <c r="I39" s="42"/>
    </row>
    <row r="40" spans="2:9" s="12" customFormat="1" ht="14.1" customHeight="1" x14ac:dyDescent="0.2">
      <c r="B40" s="43"/>
      <c r="C40" s="32" t="s">
        <v>26</v>
      </c>
      <c r="D40" s="39">
        <f>'Calculateur de paie'!$K$2</f>
        <v>45688</v>
      </c>
      <c r="E40" s="34" t="s">
        <v>3</v>
      </c>
      <c r="F40" s="35" t="str">
        <f>IFERROR(VLOOKUP(H40,Tableau1[],2),"")</f>
        <v/>
      </c>
      <c r="G40" s="38" t="s">
        <v>2</v>
      </c>
      <c r="H40" s="36"/>
      <c r="I40" s="44"/>
    </row>
    <row r="41" spans="2:9" s="12" customFormat="1" ht="9.9499999999999993" customHeight="1" x14ac:dyDescent="0.2">
      <c r="B41" s="43"/>
      <c r="C41" s="23"/>
      <c r="D41" s="65"/>
      <c r="E41" s="23"/>
      <c r="F41" s="24"/>
      <c r="G41" s="25"/>
      <c r="H41" s="25"/>
      <c r="I41" s="44"/>
    </row>
    <row r="42" spans="2:9" s="12" customFormat="1" ht="14.1" customHeight="1" x14ac:dyDescent="0.2">
      <c r="B42" s="45"/>
      <c r="C42" s="30" t="s">
        <v>8</v>
      </c>
      <c r="D42" s="29" t="str">
        <f>IFERROR(VLOOKUP(H40,Tableau1[],4),"")</f>
        <v/>
      </c>
      <c r="E42" s="30" t="s">
        <v>9</v>
      </c>
      <c r="F42" s="31" t="str">
        <f>IFERROR(VLOOKUP(H40,Tableau1[],5,FALSE),"")</f>
        <v/>
      </c>
      <c r="G42" s="28" t="s">
        <v>33</v>
      </c>
      <c r="H42" s="29" t="str">
        <f>IFERROR(VLOOKUP(H40,Tableau2[],3,FALSE),"")</f>
        <v/>
      </c>
      <c r="I42" s="46"/>
    </row>
    <row r="43" spans="2:9" s="12" customFormat="1" ht="14.1" customHeight="1" x14ac:dyDescent="0.2">
      <c r="B43" s="45"/>
      <c r="C43" s="28" t="s">
        <v>27</v>
      </c>
      <c r="D43" s="68" t="str">
        <f>IFERROR(VLOOKUP(H40,Tableau1[],3,FALSE),"")</f>
        <v/>
      </c>
      <c r="E43" s="30" t="s">
        <v>20</v>
      </c>
      <c r="F43" s="67" t="str">
        <f>IFERROR(VLOOKUP(H40,Tableau2[],7,FALSE),"")</f>
        <v/>
      </c>
      <c r="G43" s="30" t="s">
        <v>18</v>
      </c>
      <c r="H43" s="29" t="str">
        <f>IFERROR(VLOOKUP(H40,Tableau2[],5,FALSE),"")</f>
        <v/>
      </c>
      <c r="I43" s="46"/>
    </row>
    <row r="44" spans="2:9" s="12" customFormat="1" ht="14.1" customHeight="1" x14ac:dyDescent="0.2">
      <c r="B44" s="45"/>
      <c r="C44" s="30" t="s">
        <v>28</v>
      </c>
      <c r="D44" s="68" t="str">
        <f>IFERROR(IFERROR(VLOOKUP(H40,Tableau1[],8,FALSE),"")*H46,"")</f>
        <v/>
      </c>
      <c r="E44" s="30" t="s">
        <v>31</v>
      </c>
      <c r="F44" s="67" t="str">
        <f>IFERROR(IFERROR(VLOOKUP(H40,Tableau1[],7,FALSE),"")*H46,"")</f>
        <v/>
      </c>
      <c r="G44" s="30" t="s">
        <v>17</v>
      </c>
      <c r="H44" s="29" t="str">
        <f>IFERROR(VLOOKUP(H40,Tableau2[],4,FALSE),"")</f>
        <v/>
      </c>
      <c r="I44" s="46"/>
    </row>
    <row r="45" spans="2:9" s="12" customFormat="1" ht="14.1" customHeight="1" x14ac:dyDescent="0.2">
      <c r="B45" s="45"/>
      <c r="C45" s="30" t="s">
        <v>29</v>
      </c>
      <c r="D45" s="68" t="str">
        <f>IFERROR(IFERROR(VLOOKUP(H40,Tableau1[],9,FALSE),"")*H46,"")</f>
        <v/>
      </c>
      <c r="E45" s="30" t="s">
        <v>32</v>
      </c>
      <c r="F45" s="67" t="str">
        <f>IFERROR(IFERROR(VLOOKUP(H40,Tableau1[],6,FALSE),"")*H46,"")</f>
        <v/>
      </c>
      <c r="G45" s="30" t="s">
        <v>19</v>
      </c>
      <c r="H45" s="29" t="str">
        <f>IFERROR(VLOOKUP(H40,Tableau2[],6,FALSE),"")</f>
        <v/>
      </c>
      <c r="I45" s="46"/>
    </row>
    <row r="46" spans="2:9" s="12" customFormat="1" ht="14.1" customHeight="1" x14ac:dyDescent="0.2">
      <c r="B46" s="45"/>
      <c r="C46" s="30" t="s">
        <v>14</v>
      </c>
      <c r="D46" s="68" t="str">
        <f>IFERROR(VLOOKUP(H40,Tableau1[],11,FALSE),"")</f>
        <v/>
      </c>
      <c r="E46" s="30" t="s">
        <v>15</v>
      </c>
      <c r="F46" s="67" t="str">
        <f>IFERROR(VLOOKUP(H40,Tableau1[],12,FALSE),"")</f>
        <v/>
      </c>
      <c r="G46" s="30" t="s">
        <v>21</v>
      </c>
      <c r="H46" s="68" t="str">
        <f>IFERROR(VLOOKUP(H40,Tableau2[],8,FALSE),"")</f>
        <v/>
      </c>
      <c r="I46" s="57"/>
    </row>
    <row r="47" spans="2:9" s="12" customFormat="1" ht="14.1" customHeight="1" x14ac:dyDescent="0.2">
      <c r="B47" s="45"/>
      <c r="C47" s="30" t="s">
        <v>30</v>
      </c>
      <c r="D47" s="68">
        <f>IFERROR(SUM(F44:F46)+SUM(D44:D46),"")</f>
        <v>0</v>
      </c>
      <c r="E47" s="30" t="s">
        <v>24</v>
      </c>
      <c r="F47" s="67" t="str">
        <f>IFERROR(VLOOKUP(H40,Tableau2[],10,FALSE),"")</f>
        <v/>
      </c>
      <c r="G47" s="30" t="s">
        <v>34</v>
      </c>
      <c r="H47" s="68" t="str">
        <f>IFERROR(IFERROR(VLOOKUP(H40,Tableau2[],9,FALSE),"")+F47,"")</f>
        <v/>
      </c>
      <c r="I47" s="57"/>
    </row>
    <row r="48" spans="2:9" s="12" customFormat="1" ht="14.1" customHeight="1" x14ac:dyDescent="0.2">
      <c r="B48" s="45"/>
      <c r="C48" s="26"/>
      <c r="D48" s="27"/>
      <c r="E48" s="26"/>
      <c r="F48" s="40"/>
      <c r="G48" s="53" t="s">
        <v>25</v>
      </c>
      <c r="H48" s="69" t="str">
        <f>IFERROR(VLOOKUP(H40,Tableau2[],11,FALSE),"")</f>
        <v/>
      </c>
      <c r="I48" s="57"/>
    </row>
    <row r="49" spans="2:9" ht="12" customHeight="1" thickBot="1" x14ac:dyDescent="0.25">
      <c r="B49" s="47"/>
      <c r="C49" s="48"/>
      <c r="D49" s="49"/>
      <c r="E49" s="48"/>
      <c r="F49" s="49"/>
      <c r="G49" s="48"/>
      <c r="H49" s="49"/>
      <c r="I49" s="50"/>
    </row>
    <row r="50" spans="2:9" ht="13.5" thickTop="1" x14ac:dyDescent="0.2"/>
  </sheetData>
  <mergeCells count="4">
    <mergeCell ref="C2:H2"/>
    <mergeCell ref="C14:H14"/>
    <mergeCell ref="C26:H26"/>
    <mergeCell ref="C39:H39"/>
  </mergeCells>
  <phoneticPr fontId="3" type="noConversion"/>
  <printOptions horizontalCentered="1"/>
  <pageMargins left="0.6" right="0.6" top="0.75" bottom="0.75" header="0.5" footer="0.5"/>
  <pageSetup paperSize="9" fitToHeight="0" orientation="landscape" r:id="rId1"/>
  <headerFooter alignWithMargins="0"/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Payroll calculator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Payroll calculator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273352</Value>
      <Value>1284210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2009-05-30T21:52:55+00:00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TemplateStatus xmlns="4873beb7-5857-4685-be1f-d57550cc96cc">Complete</TemplateStatus>
    <UANotes xmlns="4873beb7-5857-4685-be1f-d57550cc96cc" xsi:nil="true"/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TP010193213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105657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6ED714-2F60-4594-9F4A-5213910CCF85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873beb7-5857-4685-be1f-d57550cc96cc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4DAC5B-4E74-4480-9563-B77034FDAE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B2618-32E5-4AD0-8F5D-6DD67DFF8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Informations employés</vt:lpstr>
      <vt:lpstr>Calculateur de paie</vt:lpstr>
      <vt:lpstr>Fiches de paie individuelles</vt:lpstr>
      <vt:lpstr>'Calculateur de paie'!Zone_d_impression</vt:lpstr>
      <vt:lpstr>'Informations employés'!Zone_d_impression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2006-08-07T19:28:17Z</dcterms:created>
  <dcterms:modified xsi:type="dcterms:W3CDTF">2019-06-05T06:19:58Z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23;#zxl120;#405;#zxl140;#79;#tpl120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2017-12-01T21:19:11.4003260Z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