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deli\projects\Office_Online\technicians\ZakiaLu\20190222\"/>
    </mc:Choice>
  </mc:AlternateContent>
  <bookViews>
    <workbookView xWindow="-120" yWindow="-120" windowWidth="25110" windowHeight="14220" xr2:uid="{00000000-000D-0000-FFFF-FFFF00000000}"/>
  </bookViews>
  <sheets>
    <sheet name="Début" sheetId="4" r:id="rId1"/>
    <sheet name="PARAMÈTRES DU PROJET" sheetId="1" r:id="rId2"/>
    <sheet name="DÉTAILS DU PROJET" sheetId="2" r:id="rId3"/>
    <sheet name="TOTAUX DU PROJET" sheetId="3" r:id="rId4"/>
  </sheets>
  <definedNames>
    <definedName name="_xlnm.Print_Titles" localSheetId="2">'DÉTAILS DU PROJET'!$4:$4</definedName>
    <definedName name="_xlnm.Print_Titles" localSheetId="3">'TOTAUX DU PROJET'!$5:$5</definedName>
    <definedName name="TypeProjet">Paramètres[TYPE DE PROJET]</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<sst xmlns="http://schemas.openxmlformats.org/spreadsheetml/2006/main" count="108" uniqueCount="83">
  <si>
    <t>À PROPOS DE CE MODÈLE</t>
  </si>
  <si>
    <t>Entrez des informations dans la feuille de calcul Paramètres du projet pour mettre à jour les histogrammes, et dans la feuille de calcul Détails du projet. Le tableau croisé dynamique de la feuille de calcul Totaux du projet est automatiquement mis à jour.</t>
  </si>
  <si>
    <t xml:space="preserve">Remarque :  </t>
  </si>
  <si>
    <t>Des instructions supplémentaires sont disponibles dans la colonne A de chaque feuille de calcul. Ce texte a été intentionnellement masqué. Pour supprimer le texte, sélectionnez la colonne A et choisissez SUPPRIMER. Pour afficher le texte, sélectionnez la colonne A et changez la couleur de la police.</t>
  </si>
  <si>
    <t>Le titre de cette feuille de calcul figure dans la cellule de droite.</t>
  </si>
  <si>
    <t>Le message de confidentialité figure dans la cellule de droite.</t>
  </si>
  <si>
    <t>Un conseil figure dans la cellule de droite.</t>
  </si>
  <si>
    <t>Entrez les détails dans le tableau Paramètres, à partir de la cellule de droite. L’instruction suivante figure dans la cellule A12.</t>
  </si>
  <si>
    <t>Entrez les prix combinés dans les cellules de droite, de C12 à H12. L’instruction suivante figure dans la cellule A14.</t>
  </si>
  <si>
    <t>Un histogramme comparant les coûts prévus et réels figure dans la cellule de droite, et un histogramme comparant les heures prévues et réelles figure dans la cellule F14.</t>
  </si>
  <si>
    <t>Nom de la société</t>
  </si>
  <si>
    <t>Planification de projet pour les cabinets d’avocats</t>
  </si>
  <si>
    <t>Les cellules ombrées sont calculées automatiquement. Vous n’avez pas besoin d’y entrer des valeurs.</t>
  </si>
  <si>
    <t>TYPE DE PROJET</t>
  </si>
  <si>
    <t>Fusion de société</t>
  </si>
  <si>
    <t>Acquisition de société</t>
  </si>
  <si>
    <t>Défense de la fiabilité d’un produit</t>
  </si>
  <si>
    <t>Demande de brevet</t>
  </si>
  <si>
    <t>Litige salarié-employeur</t>
  </si>
  <si>
    <t>Faillite</t>
  </si>
  <si>
    <t>Prix combinés</t>
  </si>
  <si>
    <t>COÛT PRÉVU</t>
  </si>
  <si>
    <t>COÛT RÉEL</t>
  </si>
  <si>
    <t>HEURES PRÉVUES</t>
  </si>
  <si>
    <t>HEURES RÉELLES</t>
  </si>
  <si>
    <t>PARTENAIRE GÉNÉRAL</t>
  </si>
  <si>
    <t>AVOCAT D’AFFAIRES</t>
  </si>
  <si>
    <t>AFFAIRES</t>
  </si>
  <si>
    <t>AVOCAT PLAIDANT</t>
  </si>
  <si>
    <t>AVOCAT SPÉCIALISTE DE LA PROPRIÉTÉ INTELLECTUELLE</t>
  </si>
  <si>
    <t>PROPRIÉTÉ INTELLECTUELLE</t>
  </si>
  <si>
    <t>AVOCAT SPÉCIALISTE DU DROIT DE LA FAILLITE</t>
  </si>
  <si>
    <t>FAILLITE</t>
  </si>
  <si>
    <t>PERSONNEL ADMINISTRATIF</t>
  </si>
  <si>
    <t>TOTAL</t>
  </si>
  <si>
    <t>Le titre de cette feuille de calcul figure dans la cellule de droite et le conseil dans la cellule Y2.</t>
  </si>
  <si>
    <t>Entrez des informations dans le tableau Détails, à partir de la cellule de droite. Les types de projets dans le tableau Détails à droite sont mis à jour automatiquement à partir du tableau Paramètres de la feuille de calcul Paramètres du projet.</t>
  </si>
  <si>
    <t>NOM DU PROJET</t>
  </si>
  <si>
    <t>Projet 1</t>
  </si>
  <si>
    <t>Projet 2</t>
  </si>
  <si>
    <t>Projet 3</t>
  </si>
  <si>
    <t>Projet 4</t>
  </si>
  <si>
    <t>Projet 5</t>
  </si>
  <si>
    <t>DATE DE DÉBUT ESTIMÉE</t>
  </si>
  <si>
    <t>DATE DE FIN ESTIMÉE</t>
  </si>
  <si>
    <t>DATE DE DÉBUT RÉELLE</t>
  </si>
  <si>
    <t>DATE DE FIN RÉELLE</t>
  </si>
  <si>
    <t>HEURES DE TRAVAIL (ESTIMÉES)</t>
  </si>
  <si>
    <t>HEURES DE TRAVAIL (RÉELLES)</t>
  </si>
  <si>
    <t>DURÉE ESTIMÉE</t>
  </si>
  <si>
    <t>DURÉE RÉELLE</t>
  </si>
  <si>
    <t>PARTENAIRE GÉNÉRAL 2</t>
  </si>
  <si>
    <t>AVOCAT D’AFFAIRES 2</t>
  </si>
  <si>
    <t>AVOCAT PLAIDANT 2</t>
  </si>
  <si>
    <t>AVOCAT SPÉCIALISTE DE LA PROPRIÉTÉ INTELLECTUELLE 2</t>
  </si>
  <si>
    <t>AVOCAT SPÉCIALISTE DU DROIT DE LA FAILLITE 2</t>
  </si>
  <si>
    <t>PERSONNEL ADMINISTRATIF 2</t>
  </si>
  <si>
    <t>L’étiquette Estimé se trouve dans la cellule C4, l’étiquette Réel dans la cellule I4 et le conseil dans la cellule P4.</t>
  </si>
  <si>
    <t>Le tableau croisé dynamique commençant dans la cellule de droite est automatiquement mis à jour.</t>
  </si>
  <si>
    <t>ESTIMÉ</t>
  </si>
  <si>
    <t xml:space="preserve">PARTENAIRE GÉNÉRAL </t>
  </si>
  <si>
    <t xml:space="preserve">AFFAIRES </t>
  </si>
  <si>
    <t xml:space="preserve">AVOCAT PLAIDANT </t>
  </si>
  <si>
    <t xml:space="preserve">PROPRIÉTÉ INTELLECTUELLE </t>
  </si>
  <si>
    <t xml:space="preserve">FAILLITE </t>
  </si>
  <si>
    <t xml:space="preserve">PERSONNEL ADMINISTRATIF </t>
  </si>
  <si>
    <t>RÉEL</t>
  </si>
  <si>
    <t xml:space="preserve">PARTENAIRE GÉNÉRAL  </t>
  </si>
  <si>
    <t xml:space="preserve">AVOCAT PLAIDANT  </t>
  </si>
  <si>
    <t xml:space="preserve">FAILLITE  </t>
  </si>
  <si>
    <t xml:space="preserve">PROPRIÉTÉ INTELLECTUELLE  </t>
  </si>
  <si>
    <t xml:space="preserve">PERSONNEL ADMINISTRATIF  </t>
  </si>
  <si>
    <t>INFORMATIONS : 
Ce tableau croisé dynamique n’est pas actualisé automatiquement.  Pour l’actualiser, cliquez dans l’une de ses cellules, puis dans l’onglet OUTILS DE TABLEAU CROISÉ DYNAMIQUE | ANALYSE, sélectionnez Actualiser.  Vous pouvez également cliquer dans le tableau croisé dynamique et appuyer sur Maj+F10, puis sélectionner Actualiser.</t>
  </si>
  <si>
    <t xml:space="preserve">AFFAIRES  </t>
  </si>
  <si>
    <t>Entrez le nom de la société dans la feuille de calcul Paramètres du projet. Les autres feuilles de calcul seront automatiquement mises à jour.</t>
  </si>
  <si>
    <t>Pour en savoir plus sur les tableaux des feuilles de calcul, appuyez sur Maj puis sur F10 au sein d’un tableau, et sélectionnez les options TABLE et TEXTE DE REMPLACEMENT. Pour les tableaux croisés dynamiques de la feuille de calcul Totaux du projet, appuyez sur Maj puis F10 à l’intérieur du tableau, sélectionnez OPTIONS DU TABLEAU CROISÉ DYNAMIQUE, puis TEXTE DE REMPLACEMENT.</t>
  </si>
  <si>
    <t>Créez des paramètres du projet dans cette feuille de calcul. Entrez le nom de la société dans la cellule de droite. Des instructions utiles sont disponibles dans les cellules de cette colonne.</t>
  </si>
  <si>
    <t>Créez des détails du projet dans cette feuille de calcul. Le nom de la société est automatiquement mis à jour dans la cellule de droite. Des instructions utiles sont disponibles dans les cellules de cette colonne. Appuyez sur la flèche Bas pour commencer.</t>
  </si>
  <si>
    <t>Obtenez les totaux du projet dans cette feuille de calcul. Le nom de la société est automatiquement mis à jour dans la cellule de droite. Des instructions utiles sont disponibles dans les cellules de cette colonne. Appuyez sur la flèche Bas pour commencer.</t>
  </si>
  <si>
    <t>Utilisez ce classeur pour effectuer le suivi des paramètres, des détails et des totaux d’un projet lors de la planification de projet pour les cabinets d’avocats.</t>
  </si>
  <si>
    <t>Nom Confidentiel de la Société</t>
  </si>
  <si>
    <t>INFORMATIONS :
Pour ajouter une ligne, cliquez dans la cellule située le plus en bas à droite dans le corps du tableau (au-dessus de la ligne de total) et appuyez sur Tab, ou appuyez sur Maj puis sur F10 là où vous voulez insérer la ligne et sélectionnez Insertion | Lignes de tableau  en haut/en dessous.
Veillez à supprimer toutes les lignes non utilisées, sans quoi le tableau croisé dynamique TOTAUX DU PROJET, qui utilise l’ensemble des cellules des tableaux, produirait des résultats erronés.</t>
  </si>
  <si>
    <t>Total général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</si>
</sst>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 numFmtId="168" formatCode="#,##0\ [$$-C0C]"/>
    <numFmt numFmtId="169" formatCode="#,##0.00\ [$$-C0C]"/>
    <numFmt numFmtId="170" formatCode="0\ %"/>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6" fontId="0" fillId="0" borderId="0" xfId="0" applyNumberFormat="1"/>
    <xf numFmtId="168" fontId="6" fillId="0" borderId="0" xfId="0" applyNumberFormat="1" applyFont="1"/>
    <xf numFmtId="169" fontId="8" fillId="0" borderId="0" xfId="0" applyNumberFormat="1" applyFont="1"/>
    <xf numFmtId="169" fontId="0" fillId="0" borderId="0" xfId="0" applyNumberFormat="1"/>
    <xf numFmtId="170" fontId="6" fillId="0" borderId="0" xfId="0" applyNumberFormat="1" applyFont="1"/>
    <xf numFmtId="170" fontId="6" fillId="2" borderId="0" xfId="0" applyNumberFormat="1" applyFont="1" applyFill="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5" builtinId="3" customBuiltin="1"/>
    <cellStyle name="Milliers [0]" xfId="6" builtinId="6" customBuiltin="1"/>
    <cellStyle name="Monétaire" xfId="7"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0" builtinId="15" customBuiltin="1"/>
    <cellStyle name="Titre 1" xfId="1" builtinId="16" customBuiltin="1"/>
    <cellStyle name="Titre 2" xfId="2" builtinId="17" customBuiltin="1"/>
    <cellStyle name="Titre 3" xfId="3" builtinId="18" customBuiltin="1"/>
    <cellStyle name="Titre 4" xfId="4" builtinId="19" customBuiltin="1"/>
    <cellStyle name="Total" xfId="22" builtinId="25" customBuiltin="1"/>
    <cellStyle name="Vérification" xfId="18" builtinId="23" customBuiltin="1"/>
  </cellStyles>
  <dxfs count="231">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9" formatCode="#,##0.00\ [$$-C0C]"/>
    </dxf>
    <dxf>
      <numFmt numFmtId="169" formatCode="#,##0.00\ [$$-C0C]"/>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family val="1"/>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70" formatCode="0\ %"/>
      <fill>
        <patternFill patternType="solid">
          <fgColor indexed="64"/>
          <bgColor theme="0" tint="-0.14996795556505021"/>
        </patternFill>
      </fil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70" formatCode="0\ %"/>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70" formatCode="0\ %"/>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70" formatCode="0\ %"/>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70" formatCode="0\ %"/>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70" formatCode="0\ %"/>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70" formatCode="0\ %"/>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COÛT PRÉVU et RÉEL</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fr-FR"/>
        </a:p>
      </c:txPr>
    </c:title>
    <c:autoTitleDeleted val="0"/>
    <c:plotArea>
      <c:layout/>
      <c:barChart>
        <c:barDir val="col"/>
        <c:grouping val="clustered"/>
        <c:varyColors val="0"/>
        <c:ser>
          <c:idx val="0"/>
          <c:order val="0"/>
          <c:tx>
            <c:strRef>
              <c:f>'PARAMÈTRES DU PROJET'!$B$16</c:f>
              <c:strCache>
                <c:ptCount val="1"/>
                <c:pt idx="0">
                  <c:v>COÛT PRÉVU</c:v>
                </c:pt>
              </c:strCache>
            </c:strRef>
          </c:tx>
          <c:spPr>
            <a:solidFill>
              <a:schemeClr val="accent1"/>
            </a:solidFill>
            <a:ln>
              <a:noFill/>
            </a:ln>
            <a:effectLst/>
          </c:spPr>
          <c:invertIfNegative val="0"/>
          <c:cat>
            <c:strRef>
              <c:f>'PARAMÈTRES DU PROJET'!$C$15:$H$15</c:f>
              <c:strCache>
                <c:ptCount val="6"/>
                <c:pt idx="0">
                  <c:v>PARTENAIRE GÉNÉRAL</c:v>
                </c:pt>
                <c:pt idx="1">
                  <c:v>AFFAIRES</c:v>
                </c:pt>
                <c:pt idx="2">
                  <c:v>AVOCAT PLAIDANT</c:v>
                </c:pt>
                <c:pt idx="3">
                  <c:v>PROPRIÉTÉ INTELLECTUELLE</c:v>
                </c:pt>
                <c:pt idx="4">
                  <c:v>FAILLITE</c:v>
                </c:pt>
                <c:pt idx="5">
                  <c:v>PERSONNEL ADMINISTRATIF</c:v>
                </c:pt>
              </c:strCache>
            </c:strRef>
          </c:cat>
          <c:val>
            <c:numRef>
              <c:f>'PARAMÈTRES DU PROJET'!$C$16:$H$16</c:f>
              <c:numCache>
                <c:formatCode>#\ ##0.00\ [$$-C0C]</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'PARAMÈTRES DU PROJET'!$B$17</c:f>
              <c:strCache>
                <c:ptCount val="1"/>
                <c:pt idx="0">
                  <c:v>COÛT RÉEL</c:v>
                </c:pt>
              </c:strCache>
            </c:strRef>
          </c:tx>
          <c:spPr>
            <a:solidFill>
              <a:schemeClr val="accent2"/>
            </a:solidFill>
            <a:ln>
              <a:noFill/>
            </a:ln>
            <a:effectLst/>
          </c:spPr>
          <c:invertIfNegative val="0"/>
          <c:cat>
            <c:strRef>
              <c:f>'PARAMÈTRES DU PROJET'!$C$15:$H$15</c:f>
              <c:strCache>
                <c:ptCount val="6"/>
                <c:pt idx="0">
                  <c:v>PARTENAIRE GÉNÉRAL</c:v>
                </c:pt>
                <c:pt idx="1">
                  <c:v>AFFAIRES</c:v>
                </c:pt>
                <c:pt idx="2">
                  <c:v>AVOCAT PLAIDANT</c:v>
                </c:pt>
                <c:pt idx="3">
                  <c:v>PROPRIÉTÉ INTELLECTUELLE</c:v>
                </c:pt>
                <c:pt idx="4">
                  <c:v>FAILLITE</c:v>
                </c:pt>
                <c:pt idx="5">
                  <c:v>PERSONNEL ADMINISTRATIF</c:v>
                </c:pt>
              </c:strCache>
            </c:strRef>
          </c:cat>
          <c:val>
            <c:numRef>
              <c:f>'PARAMÈTRES DU PROJET'!$C$17:$H$17</c:f>
              <c:numCache>
                <c:formatCode>#\ ##0.00\ [$$-C0C]</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C0C]"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HEURES PRÉVUES et RÉELLES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fr-FR"/>
        </a:p>
      </c:txPr>
    </c:title>
    <c:autoTitleDeleted val="0"/>
    <c:plotArea>
      <c:layout/>
      <c:barChart>
        <c:barDir val="col"/>
        <c:grouping val="clustered"/>
        <c:varyColors val="0"/>
        <c:ser>
          <c:idx val="0"/>
          <c:order val="0"/>
          <c:tx>
            <c:strRef>
              <c:f>'PARAMÈTRES DU PROJET'!$B$18</c:f>
              <c:strCache>
                <c:ptCount val="1"/>
                <c:pt idx="0">
                  <c:v>HEURES PRÉVUES</c:v>
                </c:pt>
              </c:strCache>
            </c:strRef>
          </c:tx>
          <c:spPr>
            <a:solidFill>
              <a:schemeClr val="accent1"/>
            </a:solidFill>
            <a:ln>
              <a:noFill/>
            </a:ln>
            <a:effectLst/>
          </c:spPr>
          <c:invertIfNegative val="0"/>
          <c:cat>
            <c:strRef>
              <c:f>'PARAMÈTRES DU PROJET'!$C$15:$H$15</c:f>
              <c:strCache>
                <c:ptCount val="6"/>
                <c:pt idx="0">
                  <c:v>PARTENAIRE GÉNÉRAL</c:v>
                </c:pt>
                <c:pt idx="1">
                  <c:v>AFFAIRES</c:v>
                </c:pt>
                <c:pt idx="2">
                  <c:v>AVOCAT PLAIDANT</c:v>
                </c:pt>
                <c:pt idx="3">
                  <c:v>PROPRIÉTÉ INTELLECTUELLE</c:v>
                </c:pt>
                <c:pt idx="4">
                  <c:v>FAILLITE</c:v>
                </c:pt>
                <c:pt idx="5">
                  <c:v>PERSONNEL ADMINISTRATIF</c:v>
                </c:pt>
              </c:strCache>
            </c:strRef>
          </c:cat>
          <c:val>
            <c:numRef>
              <c:f>'PARAMÈTRES DU PROJET'!$C$18:$H$18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'PARAMÈTRES DU PROJET'!$B$19</c:f>
              <c:strCache>
                <c:ptCount val="1"/>
                <c:pt idx="0">
                  <c:v>HEURES RÉELLES</c:v>
                </c:pt>
              </c:strCache>
            </c:strRef>
          </c:tx>
          <c:spPr>
            <a:solidFill>
              <a:schemeClr val="accent2"/>
            </a:solidFill>
            <a:ln>
              <a:noFill/>
            </a:ln>
            <a:effectLst/>
          </c:spPr>
          <c:invertIfNegative val="0"/>
          <c:cat>
            <c:strRef>
              <c:f>'PARAMÈTRES DU PROJET'!$C$15:$H$15</c:f>
              <c:strCache>
                <c:ptCount val="6"/>
                <c:pt idx="0">
                  <c:v>PARTENAIRE GÉNÉRAL</c:v>
                </c:pt>
                <c:pt idx="1">
                  <c:v>AFFAIRES</c:v>
                </c:pt>
                <c:pt idx="2">
                  <c:v>AVOCAT PLAIDANT</c:v>
                </c:pt>
                <c:pt idx="3">
                  <c:v>PROPRIÉTÉ INTELLECTUELLE</c:v>
                </c:pt>
                <c:pt idx="4">
                  <c:v>FAILLITE</c:v>
                </c:pt>
                <c:pt idx="5">
                  <c:v>PERSONNEL ADMINISTRATIF</c:v>
                </c:pt>
              </c:strCache>
            </c:strRef>
          </c:cat>
          <c:val>
            <c:numRef>
              <c:f>'PARAMÈTRES DU PROJET'!$C$19:$H$19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676050</xdr:colOff>
      <xdr:row>42</xdr:row>
      <xdr:rowOff>95250</xdr:rowOff>
    </xdr:to>
    <xdr:graphicFrame macro="">
      <xdr:nvGraphicFramePr>
        <xdr:cNvPr id="7" name="Graphique 6" descr="Histogramme présentant les coûts prévus et réels">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857250</xdr:colOff>
      <xdr:row>13</xdr:row>
      <xdr:rowOff>19049</xdr:rowOff>
    </xdr:from>
    <xdr:to>
      <xdr:col>8</xdr:col>
      <xdr:colOff>637950</xdr:colOff>
      <xdr:row>42</xdr:row>
      <xdr:rowOff>95250</xdr:rowOff>
    </xdr:to>
    <xdr:graphicFrame macro="">
      <xdr:nvGraphicFramePr>
        <xdr:cNvPr id="8" name="Graphique 7" descr="Histogramme présentant les heures prévues et réelle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16</xdr:row>
      <xdr:rowOff>38101</xdr:rowOff>
    </xdr:to>
    <xdr:sp macro="" textlink="">
      <xdr:nvSpPr>
        <xdr:cNvPr id="3" name="Rectangle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fr-FR" sz="1800">
              <a:solidFill>
                <a:schemeClr val="tx1">
                  <a:lumMod val="65000"/>
                  <a:lumOff val="35000"/>
                </a:schemeClr>
              </a:solidFill>
              <a:latin typeface="+mj-lt"/>
            </a:rPr>
            <a:t>RENSEIGNEMENT</a:t>
          </a:r>
          <a:r>
            <a:rPr lang="fr" sz="1800">
              <a:solidFill>
                <a:schemeClr val="tx1">
                  <a:lumMod val="65000"/>
                  <a:lumOff val="35000"/>
                </a:schemeClr>
              </a:solidFill>
              <a:latin typeface="+mj-lt"/>
            </a:rPr>
            <a:t>S</a:t>
          </a:r>
        </a:p>
        <a:p>
          <a:pPr algn="l" rtl="0"/>
          <a:endParaRPr lang="en-US" sz="1100">
            <a:solidFill>
              <a:schemeClr val="tx1">
                <a:lumMod val="65000"/>
                <a:lumOff val="35000"/>
              </a:schemeClr>
            </a:solidFill>
          </a:endParaRPr>
        </a:p>
        <a:p>
          <a:pPr algn="l" rtl="0"/>
          <a:r>
            <a:rPr lang="fr" sz="1100">
              <a:solidFill>
                <a:schemeClr val="tx1">
                  <a:lumMod val="65000"/>
                  <a:lumOff val="35000"/>
                </a:schemeClr>
              </a:solidFill>
            </a:rPr>
            <a:t>Pour ajouter une ligne, cliquez</a:t>
          </a:r>
          <a:r>
            <a:rPr lang="fr" sz="1100" baseline="0">
              <a:solidFill>
                <a:schemeClr val="tx1">
                  <a:lumMod val="65000"/>
                  <a:lumOff val="35000"/>
                </a:schemeClr>
              </a:solidFill>
            </a:rPr>
            <a:t> dans la cellule située le plus en bas à droite dans le corps du tableau (au-dessus de la ligne de total) et appuyez sur Tab, ou appuyez sur Maj puis sur F10 là où vous voulez insérer la ligne et sélectionnez Ins</a:t>
          </a:r>
          <a:r>
            <a:rPr lang="fr-FR" sz="1100" baseline="0">
              <a:solidFill>
                <a:schemeClr val="tx1">
                  <a:lumMod val="65000"/>
                  <a:lumOff val="35000"/>
                </a:schemeClr>
              </a:solidFill>
            </a:rPr>
            <a:t>ér</a:t>
          </a:r>
          <a:r>
            <a:rPr lang="fr" sz="1100" baseline="0">
              <a:solidFill>
                <a:schemeClr val="tx1">
                  <a:lumMod val="65000"/>
                  <a:lumOff val="35000"/>
                </a:schemeClr>
              </a:solidFill>
            </a:rPr>
            <a:t>er | Lignes de tableau en haut/en dessous.</a:t>
          </a:r>
        </a:p>
        <a:p>
          <a:pPr algn="l" rtl="0"/>
          <a:endParaRPr lang="en-US" sz="1100" baseline="0">
            <a:solidFill>
              <a:schemeClr val="tx1">
                <a:lumMod val="65000"/>
                <a:lumOff val="35000"/>
              </a:schemeClr>
            </a:solidFill>
          </a:endParaRPr>
        </a:p>
        <a:p>
          <a:pPr algn="l" rtl="0"/>
          <a:r>
            <a:rPr lang="fr" sz="1100" baseline="0">
              <a:solidFill>
                <a:schemeClr val="tx1">
                  <a:lumMod val="65000"/>
                  <a:lumOff val="35000"/>
                </a:schemeClr>
              </a:solidFill>
            </a:rPr>
            <a:t>Veillez à supprimer toutes les lignes non utilisées, sans quoi le tableau croisé dynamique TOTAUX DU PROJET, qui utilise l’ensemble des cellules des tableaux, produirait des résultats erronés.</a:t>
          </a:r>
        </a:p>
        <a:p>
          <a:pPr algn="l" rtl="0"/>
          <a:endParaRPr lang="en-US" sz="1100" baseline="0">
            <a:solidFill>
              <a:schemeClr val="tx1">
                <a:lumMod val="65000"/>
                <a:lumOff val="35000"/>
              </a:schemeClr>
            </a:solidFill>
          </a:endParaRPr>
        </a:p>
        <a:p>
          <a:pPr algn="l" rtl="0"/>
          <a:r>
            <a:rPr lang="fr" sz="1100" baseline="0">
              <a:solidFill>
                <a:schemeClr val="tx1">
                  <a:lumMod val="65000"/>
                  <a:lumOff val="35000"/>
                </a:schemeClr>
              </a:solidFill>
            </a:rPr>
            <a:t>Pour supprimer ce conseil, sélectionnez un bord et appuyez sur Supprimer.</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15</xdr:row>
      <xdr:rowOff>95250</xdr:rowOff>
    </xdr:to>
    <xdr:sp macro="" textlink="">
      <xdr:nvSpPr>
        <xdr:cNvPr id="2" name="Rectangle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fr-FR" sz="1800">
              <a:solidFill>
                <a:schemeClr val="tx1">
                  <a:lumMod val="65000"/>
                  <a:lumOff val="35000"/>
                </a:schemeClr>
              </a:solidFill>
              <a:latin typeface="+mj-lt"/>
            </a:rPr>
            <a:t>RENSEIGNEMENT</a:t>
          </a:r>
          <a:r>
            <a:rPr lang="fr" sz="1800">
              <a:solidFill>
                <a:schemeClr val="tx1">
                  <a:lumMod val="65000"/>
                  <a:lumOff val="35000"/>
                </a:schemeClr>
              </a:solidFill>
              <a:latin typeface="+mj-lt"/>
            </a:rPr>
            <a:t>S</a:t>
          </a:r>
        </a:p>
        <a:p>
          <a:pPr algn="l" rtl="0"/>
          <a:endParaRPr lang="en-US" sz="1100">
            <a:solidFill>
              <a:schemeClr val="tx1">
                <a:lumMod val="65000"/>
                <a:lumOff val="35000"/>
              </a:schemeClr>
            </a:solidFill>
          </a:endParaRPr>
        </a:p>
        <a:p>
          <a:pPr algn="l" rtl="0"/>
          <a:r>
            <a:rPr lang="fr" sz="1100">
              <a:solidFill>
                <a:schemeClr val="tx1">
                  <a:lumMod val="65000"/>
                  <a:lumOff val="35000"/>
                </a:schemeClr>
              </a:solidFill>
            </a:rPr>
            <a:t>Ce tableau croisé dynamique n’est pas actualisé automatiquement.  Pour l’actualiser, cliquez dans</a:t>
          </a:r>
          <a:r>
            <a:rPr lang="fr" sz="1100" baseline="0">
              <a:solidFill>
                <a:schemeClr val="tx1">
                  <a:lumMod val="65000"/>
                  <a:lumOff val="35000"/>
                </a:schemeClr>
              </a:solidFill>
            </a:rPr>
            <a:t> l’une de ses cellules, puis dans l’onglet OUTILS DE TABLEAU CROISÉ DYNAMIQUE | ANALYSE, sélectionnez Actualiser.  Vous pouvez également appuyer sur Maj puis F10 dans le tableau croisé dynamique, puis sélectionner Actualiser.</a:t>
          </a:r>
        </a:p>
        <a:p>
          <a:pPr algn="l" rtl="0"/>
          <a:endParaRPr lang="en-US" sz="1100" baseline="0">
            <a:solidFill>
              <a:schemeClr val="tx1">
                <a:lumMod val="65000"/>
                <a:lumOff val="35000"/>
              </a:schemeClr>
            </a:solidFill>
          </a:endParaRPr>
        </a:p>
        <a:p>
          <a:pPr algn="l" rtl="0"/>
          <a:r>
            <a:rPr lang="fr" sz="1100" baseline="0">
              <a:solidFill>
                <a:schemeClr val="tx1">
                  <a:lumMod val="65000"/>
                  <a:lumOff val="35000"/>
                </a:schemeClr>
              </a:solidFill>
            </a:rPr>
            <a:t>Pour supprimer ce conseil, sélectionnez un bord et appuyez sur Supprimer.</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8.436481712961" createdVersion="5" refreshedVersion="6" minRefreshableVersion="3" recordCount="5" xr:uid="{00000000-000A-0000-FFFF-FFFF00000000}">
  <cacheSource type="worksheet">
    <worksheetSource name="Détails"/>
  </cacheSource>
  <cacheFields count="22">
    <cacheField name="NOM DU PROJET" numFmtId="0">
      <sharedItems count="5">
        <s v="Projet 1"/>
        <s v="Projet 2"/>
        <s v="Projet 3"/>
        <s v="Projet 4"/>
        <s v="Projet 5"/>
      </sharedItems>
    </cacheField>
    <cacheField name="TYPE DE PROJET" numFmtId="0">
      <sharedItems/>
    </cacheField>
    <cacheField name="DATE DE DÉBUT ESTIMÉE" numFmtId="14">
      <sharedItems containsSemiMixedTypes="0" containsNonDate="0" containsDate="1" containsString="0" minDate="2019-02-22T00:00:00" maxDate="2019-10-01T00:00:00"/>
    </cacheField>
    <cacheField name="DATE DE FIN ESTIMÉE" numFmtId="14">
      <sharedItems containsSemiMixedTypes="0" containsNonDate="0" containsDate="1" containsString="0" minDate="2019-04-23T00:00:00" maxDate="2019-10-31T00:00:00"/>
    </cacheField>
    <cacheField name="DATE DE DÉBUT RÉELLE" numFmtId="14">
      <sharedItems containsSemiMixedTypes="0" containsNonDate="0" containsDate="1" containsString="0" minDate="2019-03-04T00:00:00" maxDate="2019-10-11T00:00:00"/>
    </cacheField>
    <cacheField name="DATE DE FIN RÉELLE" numFmtId="14">
      <sharedItems containsSemiMixedTypes="0" containsNonDate="0" containsDate="1" containsString="0" minDate="2019-04-28T00:00:00" maxDate="2019-11-09T00:00:00"/>
    </cacheField>
    <cacheField name="HEURES DE TRAVAIL (ESTIMÉES)" numFmtId="0">
      <sharedItems containsSemiMixedTypes="0" containsString="0" containsNumber="1" containsInteger="1" minValue="150" maxValue="500"/>
    </cacheField>
    <cacheField name="HEURES DE TRAVAIL (RÉELLES)" numFmtId="0">
      <sharedItems containsSemiMixedTypes="0" containsString="0" containsNumber="1" containsInteger="1" minValue="145" maxValue="500"/>
    </cacheField>
    <cacheField name="DURÉE ESTIMÉE" numFmtId="0">
      <sharedItems containsSemiMixedTypes="0" containsString="0" containsNumber="1" containsInteger="1" minValue="0" maxValue="68"/>
    </cacheField>
    <cacheField name="DURÉE RÉELLE" numFmtId="0">
      <sharedItems containsSemiMixedTypes="0" containsString="0" containsNumber="1" containsInteger="1" minValue="0" maxValue="69"/>
    </cacheField>
    <cacheField name="PARTENAIRE GÉNÉRAL" numFmtId="166">
      <sharedItems containsSemiMixedTypes="0" containsString="0" containsNumber="1" containsInteger="1" minValue="5250" maxValue="35000"/>
    </cacheField>
    <cacheField name="AVOCAT D’AFFAIRES" numFmtId="166">
      <sharedItems containsSemiMixedTypes="0" containsString="0" containsNumber="1" containsInteger="1" minValue="0" maxValue="40000"/>
    </cacheField>
    <cacheField name="AVOCAT PLAIDANT" numFmtId="166">
      <sharedItems containsSemiMixedTypes="0" containsString="0" containsNumber="1" containsInteger="1" minValue="0" maxValue="75000"/>
    </cacheField>
    <cacheField name="AVOCAT SPÉCIALISTE DE LA PROPRIÉTÉ INTELLECTUELLE" numFmtId="166">
      <sharedItems containsSemiMixedTypes="0" containsString="0" containsNumber="1" containsInteger="1" minValue="0" maxValue="24750"/>
    </cacheField>
    <cacheField name="AVOCAT SPÉCIALISTE DU DROIT DE LA FAILLITE" numFmtId="166">
      <sharedItems containsSemiMixedTypes="0" containsString="0" containsNumber="1" containsInteger="1" minValue="0" maxValue="0"/>
    </cacheField>
    <cacheField name="PERSONNEL ADMINISTRATIF" numFmtId="166">
      <sharedItems containsSemiMixedTypes="0" containsString="0" containsNumber="1" containsInteger="1" minValue="5625" maxValue="20000"/>
    </cacheField>
    <cacheField name="PARTENAIRE GÉNÉRAL 2" numFmtId="166">
      <sharedItems containsSemiMixedTypes="0" containsString="0" containsNumber="1" containsInteger="1" minValue="5075" maxValue="35000"/>
    </cacheField>
    <cacheField name="AVOCAT D’AFFAIRES 2" numFmtId="166">
      <sharedItems containsSemiMixedTypes="0" containsString="0" containsNumber="1" containsInteger="1" minValue="0" maxValue="39000"/>
    </cacheField>
    <cacheField name="AVOCAT PLAIDANT 2" numFmtId="166">
      <sharedItems containsSemiMixedTypes="0" containsString="0" containsNumber="1" containsInteger="1" minValue="0" maxValue="75000"/>
    </cacheField>
    <cacheField name="AVOCAT SPÉCIALISTE DE LA PROPRIÉTÉ INTELLECTUELLE 2" numFmtId="166">
      <sharedItems containsSemiMixedTypes="0" containsString="0" containsNumber="1" containsInteger="1" minValue="0" maxValue="23925"/>
    </cacheField>
    <cacheField name="AVOCAT SPÉCIALISTE DU DROIT DE LA FAILLITE 2" numFmtId="166">
      <sharedItems containsSemiMixedTypes="0" containsString="0" containsNumber="1" containsInteger="1" minValue="0" maxValue="0"/>
    </cacheField>
    <cacheField name="PERSONNEL ADMINISTRATIF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Fusion de société"/>
    <d v="2019-02-22T00:00:00"/>
    <d v="2019-04-23T00:00:00"/>
    <d v="2019-03-04T00:00:00"/>
    <d v="2019-04-28T00:00:00"/>
    <n v="200"/>
    <n v="220"/>
    <n v="61"/>
    <n v="54"/>
    <n v="7000"/>
    <n v="20000"/>
    <n v="0"/>
    <n v="0"/>
    <n v="0"/>
    <n v="12500"/>
    <n v="7700"/>
    <n v="22000"/>
    <n v="0"/>
    <n v="0"/>
    <n v="0"/>
    <n v="13750"/>
  </r>
  <r>
    <x v="1"/>
    <s v="Acquisition de société"/>
    <d v="2019-03-24T00:00:00"/>
    <d v="2019-06-02T00:00:00"/>
    <d v="2019-04-03T00:00:00"/>
    <d v="2019-06-12T00:00:00"/>
    <n v="400"/>
    <n v="390"/>
    <n v="68"/>
    <n v="69"/>
    <n v="14000"/>
    <n v="40000"/>
    <n v="0"/>
    <n v="11000"/>
    <n v="0"/>
    <n v="20000"/>
    <n v="13650"/>
    <n v="39000"/>
    <n v="0"/>
    <n v="10725"/>
    <n v="0"/>
    <n v="19500"/>
  </r>
  <r>
    <x v="2"/>
    <s v="Défense de la fiabilité d’un produit"/>
    <d v="2019-07-22T00:00:00"/>
    <d v="2019-07-22T00:00:00"/>
    <d v="2019-07-22T00:00:00"/>
    <d v="2019-08-11T00:00:00"/>
    <n v="500"/>
    <n v="500"/>
    <n v="0"/>
    <n v="19"/>
    <n v="35000"/>
    <n v="0"/>
    <n v="75000"/>
    <n v="0"/>
    <n v="0"/>
    <n v="18750"/>
    <n v="35000"/>
    <n v="0"/>
    <n v="75000"/>
    <n v="0"/>
    <n v="0"/>
    <n v="18750"/>
  </r>
  <r>
    <x v="3"/>
    <s v="Demande de brevet"/>
    <d v="2019-09-10T00:00:00"/>
    <d v="2019-10-10T00:00:00"/>
    <d v="2019-10-10T00:00:00"/>
    <d v="2019-10-10T00:00:00"/>
    <n v="150"/>
    <n v="145"/>
    <n v="30"/>
    <n v="0"/>
    <n v="5250"/>
    <n v="0"/>
    <n v="0"/>
    <n v="24750"/>
    <n v="0"/>
    <n v="5625"/>
    <n v="5075"/>
    <n v="0"/>
    <n v="0"/>
    <n v="23925"/>
    <n v="0"/>
    <n v="5437.5"/>
  </r>
  <r>
    <x v="4"/>
    <s v="Litige salarié-employeur"/>
    <d v="2019-09-30T00:00:00"/>
    <d v="2019-10-30T00:00:00"/>
    <d v="2019-10-10T00:00:00"/>
    <d v="2019-11-08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otauxTableauCroiséDynamique"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PARTENAIRE GÉNÉRAL " fld="10" baseField="0" baseItem="1" numFmtId="167"/>
    <dataField name="AFFAIRES " fld="11" baseField="0" baseItem="1" numFmtId="167"/>
    <dataField name="AVOCAT PLAIDANT " fld="12" baseField="0" baseItem="0" numFmtId="167"/>
    <dataField name="PROPRIÉTÉ INTELLECTUELLE " fld="13" baseField="0" baseItem="0" numFmtId="167"/>
    <dataField name="FAILLITE " fld="14" baseField="0" baseItem="0" numFmtId="167"/>
    <dataField name="PERSONNEL ADMINISTRATIF " fld="15" baseField="0" baseItem="0" numFmtId="167"/>
    <dataField name="PARTENAIRE GÉNÉRAL  " fld="16" baseField="0" baseItem="0" numFmtId="167"/>
    <dataField name="AFFAIRES  " fld="17" baseField="0" baseItem="0" numFmtId="167"/>
    <dataField name="AVOCAT PLAIDANT  " fld="18" baseField="0" baseItem="0" numFmtId="167"/>
    <dataField name="FAILLITE  " fld="19" baseField="0" baseItem="0" numFmtId="167"/>
    <dataField name="PROPRIÉTÉ INTELLECTUELLE  " fld="20" baseField="0" baseItem="0" numFmtId="167"/>
    <dataField name="PERSONNEL ADMINISTRATIF  " fld="21" baseField="0" baseItem="0" numFmtId="167"/>
  </dataFields>
  <formats count="86">
    <format dxfId="171">
      <pivotArea dataOnly="0" labelOnly="1" outline="0" fieldPosition="0">
        <references count="1">
          <reference field="4294967294" count="12">
            <x v="0"/>
            <x v="1"/>
            <x v="2"/>
            <x v="3"/>
            <x v="4"/>
            <x v="5"/>
            <x v="6"/>
            <x v="7"/>
            <x v="8"/>
            <x v="9"/>
            <x v="10"/>
            <x v="11"/>
          </reference>
        </references>
      </pivotArea>
    </format>
    <format dxfId="170">
      <pivotArea outline="0" fieldPosition="0">
        <references count="2">
          <reference field="4294967294" count="1" selected="0">
            <x v="0"/>
          </reference>
          <reference field="0" count="1" selected="0">
            <x v="0"/>
          </reference>
        </references>
      </pivotArea>
    </format>
    <format dxfId="169">
      <pivotArea outline="0" fieldPosition="0">
        <references count="2">
          <reference field="4294967294" count="1" selected="0">
            <x v="1"/>
          </reference>
          <reference field="0" count="1" selected="0">
            <x v="0"/>
          </reference>
        </references>
      </pivotArea>
    </format>
    <format dxfId="168">
      <pivotArea outline="0" fieldPosition="0">
        <references count="2">
          <reference field="4294967294" count="1" selected="0">
            <x v="2"/>
          </reference>
          <reference field="0" count="1" selected="0">
            <x v="0"/>
          </reference>
        </references>
      </pivotArea>
    </format>
    <format dxfId="167">
      <pivotArea outline="0" fieldPosition="0">
        <references count="2">
          <reference field="4294967294" count="1" selected="0">
            <x v="3"/>
          </reference>
          <reference field="0" count="1" selected="0">
            <x v="0"/>
          </reference>
        </references>
      </pivotArea>
    </format>
    <format dxfId="166">
      <pivotArea outline="0" fieldPosition="0">
        <references count="2">
          <reference field="4294967294" count="1" selected="0">
            <x v="4"/>
          </reference>
          <reference field="0" count="1" selected="0">
            <x v="0"/>
          </reference>
        </references>
      </pivotArea>
    </format>
    <format dxfId="165">
      <pivotArea outline="0" fieldPosition="0">
        <references count="2">
          <reference field="4294967294" count="1" selected="0">
            <x v="5"/>
          </reference>
          <reference field="0" count="1" selected="0">
            <x v="0"/>
          </reference>
        </references>
      </pivotArea>
    </format>
    <format dxfId="164">
      <pivotArea outline="0" fieldPosition="0">
        <references count="2">
          <reference field="4294967294" count="1" selected="0">
            <x v="6"/>
          </reference>
          <reference field="0" count="1" selected="0">
            <x v="0"/>
          </reference>
        </references>
      </pivotArea>
    </format>
    <format dxfId="163">
      <pivotArea outline="0" fieldPosition="0">
        <references count="2">
          <reference field="4294967294" count="1" selected="0">
            <x v="7"/>
          </reference>
          <reference field="0" count="1" selected="0">
            <x v="0"/>
          </reference>
        </references>
      </pivotArea>
    </format>
    <format dxfId="162">
      <pivotArea outline="0" fieldPosition="0">
        <references count="2">
          <reference field="4294967294" count="1" selected="0">
            <x v="8"/>
          </reference>
          <reference field="0" count="1" selected="0">
            <x v="0"/>
          </reference>
        </references>
      </pivotArea>
    </format>
    <format dxfId="161">
      <pivotArea outline="0" fieldPosition="0">
        <references count="2">
          <reference field="4294967294" count="1" selected="0">
            <x v="9"/>
          </reference>
          <reference field="0" count="1" selected="0">
            <x v="0"/>
          </reference>
        </references>
      </pivotArea>
    </format>
    <format dxfId="160">
      <pivotArea outline="0" fieldPosition="0">
        <references count="2">
          <reference field="4294967294" count="1" selected="0">
            <x v="10"/>
          </reference>
          <reference field="0" count="1" selected="0">
            <x v="0"/>
          </reference>
        </references>
      </pivotArea>
    </format>
    <format dxfId="159">
      <pivotArea outline="0" fieldPosition="0">
        <references count="2">
          <reference field="4294967294" count="1" selected="0">
            <x v="11"/>
          </reference>
          <reference field="0" count="1" selected="0">
            <x v="0"/>
          </reference>
        </references>
      </pivotArea>
    </format>
    <format dxfId="158">
      <pivotArea outline="0" fieldPosition="0">
        <references count="2">
          <reference field="4294967294" count="1" selected="0">
            <x v="0"/>
          </reference>
          <reference field="0" count="1" selected="0">
            <x v="1"/>
          </reference>
        </references>
      </pivotArea>
    </format>
    <format dxfId="157">
      <pivotArea outline="0" fieldPosition="0">
        <references count="2">
          <reference field="4294967294" count="1" selected="0">
            <x v="1"/>
          </reference>
          <reference field="0" count="1" selected="0">
            <x v="1"/>
          </reference>
        </references>
      </pivotArea>
    </format>
    <format dxfId="156">
      <pivotArea outline="0" fieldPosition="0">
        <references count="2">
          <reference field="4294967294" count="1" selected="0">
            <x v="2"/>
          </reference>
          <reference field="0" count="1" selected="0">
            <x v="1"/>
          </reference>
        </references>
      </pivotArea>
    </format>
    <format dxfId="155">
      <pivotArea outline="0" fieldPosition="0">
        <references count="2">
          <reference field="4294967294" count="1" selected="0">
            <x v="3"/>
          </reference>
          <reference field="0" count="1" selected="0">
            <x v="1"/>
          </reference>
        </references>
      </pivotArea>
    </format>
    <format dxfId="154">
      <pivotArea outline="0" fieldPosition="0">
        <references count="2">
          <reference field="4294967294" count="1" selected="0">
            <x v="4"/>
          </reference>
          <reference field="0" count="1" selected="0">
            <x v="1"/>
          </reference>
        </references>
      </pivotArea>
    </format>
    <format dxfId="153">
      <pivotArea outline="0" fieldPosition="0">
        <references count="2">
          <reference field="4294967294" count="1" selected="0">
            <x v="5"/>
          </reference>
          <reference field="0" count="1" selected="0">
            <x v="1"/>
          </reference>
        </references>
      </pivotArea>
    </format>
    <format dxfId="152">
      <pivotArea outline="0" fieldPosition="0">
        <references count="2">
          <reference field="4294967294" count="1" selected="0">
            <x v="6"/>
          </reference>
          <reference field="0" count="1" selected="0">
            <x v="1"/>
          </reference>
        </references>
      </pivotArea>
    </format>
    <format dxfId="151">
      <pivotArea outline="0" fieldPosition="0">
        <references count="2">
          <reference field="4294967294" count="1" selected="0">
            <x v="7"/>
          </reference>
          <reference field="0" count="1" selected="0">
            <x v="1"/>
          </reference>
        </references>
      </pivotArea>
    </format>
    <format dxfId="150">
      <pivotArea outline="0" fieldPosition="0">
        <references count="2">
          <reference field="4294967294" count="1" selected="0">
            <x v="8"/>
          </reference>
          <reference field="0" count="1" selected="0">
            <x v="1"/>
          </reference>
        </references>
      </pivotArea>
    </format>
    <format dxfId="149">
      <pivotArea outline="0" fieldPosition="0">
        <references count="2">
          <reference field="4294967294" count="1" selected="0">
            <x v="9"/>
          </reference>
          <reference field="0" count="1" selected="0">
            <x v="1"/>
          </reference>
        </references>
      </pivotArea>
    </format>
    <format dxfId="148">
      <pivotArea outline="0" fieldPosition="0">
        <references count="2">
          <reference field="4294967294" count="1" selected="0">
            <x v="10"/>
          </reference>
          <reference field="0" count="1" selected="0">
            <x v="1"/>
          </reference>
        </references>
      </pivotArea>
    </format>
    <format dxfId="147">
      <pivotArea outline="0" fieldPosition="0">
        <references count="2">
          <reference field="4294967294" count="1" selected="0">
            <x v="11"/>
          </reference>
          <reference field="0" count="1" selected="0">
            <x v="1"/>
          </reference>
        </references>
      </pivotArea>
    </format>
    <format dxfId="146">
      <pivotArea outline="0" fieldPosition="0">
        <references count="2">
          <reference field="4294967294" count="1" selected="0">
            <x v="0"/>
          </reference>
          <reference field="0" count="1" selected="0">
            <x v="2"/>
          </reference>
        </references>
      </pivotArea>
    </format>
    <format dxfId="145">
      <pivotArea outline="0" fieldPosition="0">
        <references count="2">
          <reference field="4294967294" count="1" selected="0">
            <x v="1"/>
          </reference>
          <reference field="0" count="1" selected="0">
            <x v="2"/>
          </reference>
        </references>
      </pivotArea>
    </format>
    <format dxfId="144">
      <pivotArea outline="0" fieldPosition="0">
        <references count="2">
          <reference field="4294967294" count="1" selected="0">
            <x v="2"/>
          </reference>
          <reference field="0" count="1" selected="0">
            <x v="2"/>
          </reference>
        </references>
      </pivotArea>
    </format>
    <format dxfId="143">
      <pivotArea outline="0" fieldPosition="0">
        <references count="2">
          <reference field="4294967294" count="1" selected="0">
            <x v="3"/>
          </reference>
          <reference field="0" count="1" selected="0">
            <x v="2"/>
          </reference>
        </references>
      </pivotArea>
    </format>
    <format dxfId="142">
      <pivotArea outline="0" fieldPosition="0">
        <references count="2">
          <reference field="4294967294" count="1" selected="0">
            <x v="4"/>
          </reference>
          <reference field="0" count="1" selected="0">
            <x v="2"/>
          </reference>
        </references>
      </pivotArea>
    </format>
    <format dxfId="141">
      <pivotArea outline="0" fieldPosition="0">
        <references count="2">
          <reference field="4294967294" count="1" selected="0">
            <x v="5"/>
          </reference>
          <reference field="0" count="1" selected="0">
            <x v="2"/>
          </reference>
        </references>
      </pivotArea>
    </format>
    <format dxfId="140">
      <pivotArea outline="0" fieldPosition="0">
        <references count="2">
          <reference field="4294967294" count="1" selected="0">
            <x v="6"/>
          </reference>
          <reference field="0" count="1" selected="0">
            <x v="2"/>
          </reference>
        </references>
      </pivotArea>
    </format>
    <format dxfId="139">
      <pivotArea outline="0" fieldPosition="0">
        <references count="2">
          <reference field="4294967294" count="1" selected="0">
            <x v="7"/>
          </reference>
          <reference field="0" count="1" selected="0">
            <x v="2"/>
          </reference>
        </references>
      </pivotArea>
    </format>
    <format dxfId="138">
      <pivotArea outline="0" fieldPosition="0">
        <references count="2">
          <reference field="4294967294" count="1" selected="0">
            <x v="8"/>
          </reference>
          <reference field="0" count="1" selected="0">
            <x v="2"/>
          </reference>
        </references>
      </pivotArea>
    </format>
    <format dxfId="137">
      <pivotArea outline="0" fieldPosition="0">
        <references count="2">
          <reference field="4294967294" count="1" selected="0">
            <x v="9"/>
          </reference>
          <reference field="0" count="1" selected="0">
            <x v="2"/>
          </reference>
        </references>
      </pivotArea>
    </format>
    <format dxfId="136">
      <pivotArea outline="0" fieldPosition="0">
        <references count="2">
          <reference field="4294967294" count="1" selected="0">
            <x v="10"/>
          </reference>
          <reference field="0" count="1" selected="0">
            <x v="2"/>
          </reference>
        </references>
      </pivotArea>
    </format>
    <format dxfId="135">
      <pivotArea outline="0" fieldPosition="0">
        <references count="2">
          <reference field="4294967294" count="1" selected="0">
            <x v="11"/>
          </reference>
          <reference field="0" count="1" selected="0">
            <x v="2"/>
          </reference>
        </references>
      </pivotArea>
    </format>
    <format dxfId="134">
      <pivotArea outline="0" fieldPosition="0">
        <references count="2">
          <reference field="4294967294" count="1" selected="0">
            <x v="0"/>
          </reference>
          <reference field="0" count="1" selected="0">
            <x v="3"/>
          </reference>
        </references>
      </pivotArea>
    </format>
    <format dxfId="133">
      <pivotArea outline="0" fieldPosition="0">
        <references count="2">
          <reference field="4294967294" count="1" selected="0">
            <x v="1"/>
          </reference>
          <reference field="0" count="1" selected="0">
            <x v="3"/>
          </reference>
        </references>
      </pivotArea>
    </format>
    <format dxfId="132">
      <pivotArea outline="0" fieldPosition="0">
        <references count="2">
          <reference field="4294967294" count="1" selected="0">
            <x v="2"/>
          </reference>
          <reference field="0" count="1" selected="0">
            <x v="3"/>
          </reference>
        </references>
      </pivotArea>
    </format>
    <format dxfId="131">
      <pivotArea outline="0" fieldPosition="0">
        <references count="2">
          <reference field="4294967294" count="1" selected="0">
            <x v="3"/>
          </reference>
          <reference field="0" count="1" selected="0">
            <x v="3"/>
          </reference>
        </references>
      </pivotArea>
    </format>
    <format dxfId="130">
      <pivotArea outline="0" fieldPosition="0">
        <references count="2">
          <reference field="4294967294" count="1" selected="0">
            <x v="4"/>
          </reference>
          <reference field="0" count="1" selected="0">
            <x v="3"/>
          </reference>
        </references>
      </pivotArea>
    </format>
    <format dxfId="129">
      <pivotArea outline="0" fieldPosition="0">
        <references count="2">
          <reference field="4294967294" count="1" selected="0">
            <x v="5"/>
          </reference>
          <reference field="0" count="1" selected="0">
            <x v="3"/>
          </reference>
        </references>
      </pivotArea>
    </format>
    <format dxfId="128">
      <pivotArea outline="0" fieldPosition="0">
        <references count="2">
          <reference field="4294967294" count="1" selected="0">
            <x v="6"/>
          </reference>
          <reference field="0" count="1" selected="0">
            <x v="3"/>
          </reference>
        </references>
      </pivotArea>
    </format>
    <format dxfId="127">
      <pivotArea outline="0" fieldPosition="0">
        <references count="2">
          <reference field="4294967294" count="1" selected="0">
            <x v="7"/>
          </reference>
          <reference field="0" count="1" selected="0">
            <x v="3"/>
          </reference>
        </references>
      </pivotArea>
    </format>
    <format dxfId="126">
      <pivotArea outline="0" fieldPosition="0">
        <references count="2">
          <reference field="4294967294" count="1" selected="0">
            <x v="8"/>
          </reference>
          <reference field="0" count="1" selected="0">
            <x v="3"/>
          </reference>
        </references>
      </pivotArea>
    </format>
    <format dxfId="125">
      <pivotArea outline="0" fieldPosition="0">
        <references count="2">
          <reference field="4294967294" count="1" selected="0">
            <x v="9"/>
          </reference>
          <reference field="0" count="1" selected="0">
            <x v="3"/>
          </reference>
        </references>
      </pivotArea>
    </format>
    <format dxfId="124">
      <pivotArea outline="0" fieldPosition="0">
        <references count="2">
          <reference field="4294967294" count="1" selected="0">
            <x v="10"/>
          </reference>
          <reference field="0" count="1" selected="0">
            <x v="3"/>
          </reference>
        </references>
      </pivotArea>
    </format>
    <format dxfId="123">
      <pivotArea outline="0" fieldPosition="0">
        <references count="2">
          <reference field="4294967294" count="1" selected="0">
            <x v="11"/>
          </reference>
          <reference field="0" count="1" selected="0">
            <x v="3"/>
          </reference>
        </references>
      </pivotArea>
    </format>
    <format dxfId="122">
      <pivotArea outline="0" fieldPosition="0">
        <references count="2">
          <reference field="4294967294" count="1" selected="0">
            <x v="0"/>
          </reference>
          <reference field="0" count="1" selected="0">
            <x v="4"/>
          </reference>
        </references>
      </pivotArea>
    </format>
    <format dxfId="121">
      <pivotArea outline="0" fieldPosition="0">
        <references count="2">
          <reference field="4294967294" count="1" selected="0">
            <x v="1"/>
          </reference>
          <reference field="0" count="1" selected="0">
            <x v="4"/>
          </reference>
        </references>
      </pivotArea>
    </format>
    <format dxfId="120">
      <pivotArea outline="0" fieldPosition="0">
        <references count="2">
          <reference field="4294967294" count="1" selected="0">
            <x v="2"/>
          </reference>
          <reference field="0" count="1" selected="0">
            <x v="4"/>
          </reference>
        </references>
      </pivotArea>
    </format>
    <format dxfId="119">
      <pivotArea outline="0" fieldPosition="0">
        <references count="2">
          <reference field="4294967294" count="1" selected="0">
            <x v="3"/>
          </reference>
          <reference field="0" count="1" selected="0">
            <x v="4"/>
          </reference>
        </references>
      </pivotArea>
    </format>
    <format dxfId="118">
      <pivotArea outline="0" fieldPosition="0">
        <references count="2">
          <reference field="4294967294" count="1" selected="0">
            <x v="4"/>
          </reference>
          <reference field="0" count="1" selected="0">
            <x v="4"/>
          </reference>
        </references>
      </pivotArea>
    </format>
    <format dxfId="117">
      <pivotArea outline="0" fieldPosition="0">
        <references count="2">
          <reference field="4294967294" count="1" selected="0">
            <x v="5"/>
          </reference>
          <reference field="0" count="1" selected="0">
            <x v="4"/>
          </reference>
        </references>
      </pivotArea>
    </format>
    <format dxfId="116">
      <pivotArea outline="0" fieldPosition="0">
        <references count="2">
          <reference field="4294967294" count="1" selected="0">
            <x v="6"/>
          </reference>
          <reference field="0" count="1" selected="0">
            <x v="4"/>
          </reference>
        </references>
      </pivotArea>
    </format>
    <format dxfId="115">
      <pivotArea outline="0" fieldPosition="0">
        <references count="2">
          <reference field="4294967294" count="1" selected="0">
            <x v="7"/>
          </reference>
          <reference field="0" count="1" selected="0">
            <x v="4"/>
          </reference>
        </references>
      </pivotArea>
    </format>
    <format dxfId="114">
      <pivotArea outline="0" fieldPosition="0">
        <references count="2">
          <reference field="4294967294" count="1" selected="0">
            <x v="8"/>
          </reference>
          <reference field="0" count="1" selected="0">
            <x v="4"/>
          </reference>
        </references>
      </pivotArea>
    </format>
    <format dxfId="113">
      <pivotArea outline="0" fieldPosition="0">
        <references count="2">
          <reference field="4294967294" count="1" selected="0">
            <x v="9"/>
          </reference>
          <reference field="0" count="1" selected="0">
            <x v="4"/>
          </reference>
        </references>
      </pivotArea>
    </format>
    <format dxfId="112">
      <pivotArea outline="0" fieldPosition="0">
        <references count="2">
          <reference field="4294967294" count="1" selected="0">
            <x v="10"/>
          </reference>
          <reference field="0" count="1" selected="0">
            <x v="4"/>
          </reference>
        </references>
      </pivotArea>
    </format>
    <format dxfId="111">
      <pivotArea outline="0" fieldPosition="0">
        <references count="2">
          <reference field="4294967294" count="1" selected="0">
            <x v="11"/>
          </reference>
          <reference field="0" count="1" selected="0">
            <x v="4"/>
          </reference>
        </references>
      </pivotArea>
    </format>
    <format dxfId="110">
      <pivotArea field="0" grandRow="1" outline="0" axis="axisRow" fieldPosition="0">
        <references count="1">
          <reference field="4294967294" count="1" selected="0">
            <x v="0"/>
          </reference>
        </references>
      </pivotArea>
    </format>
    <format dxfId="109">
      <pivotArea field="0" grandRow="1" outline="0" axis="axisRow" fieldPosition="0">
        <references count="1">
          <reference field="4294967294" count="1" selected="0">
            <x v="1"/>
          </reference>
        </references>
      </pivotArea>
    </format>
    <format dxfId="108">
      <pivotArea field="0" grandRow="1" outline="0" axis="axisRow" fieldPosition="0">
        <references count="1">
          <reference field="4294967294" count="1" selected="0">
            <x v="2"/>
          </reference>
        </references>
      </pivotArea>
    </format>
    <format dxfId="107">
      <pivotArea field="0" grandRow="1" outline="0" axis="axisRow" fieldPosition="0">
        <references count="1">
          <reference field="4294967294" count="1" selected="0">
            <x v="3"/>
          </reference>
        </references>
      </pivotArea>
    </format>
    <format dxfId="106">
      <pivotArea field="0" grandRow="1" outline="0" axis="axisRow" fieldPosition="0">
        <references count="1">
          <reference field="4294967294" count="1" selected="0">
            <x v="4"/>
          </reference>
        </references>
      </pivotArea>
    </format>
    <format dxfId="105">
      <pivotArea field="0" grandRow="1" outline="0" axis="axisRow" fieldPosition="0">
        <references count="1">
          <reference field="4294967294" count="1" selected="0">
            <x v="5"/>
          </reference>
        </references>
      </pivotArea>
    </format>
    <format dxfId="104">
      <pivotArea field="0" grandRow="1" outline="0" axis="axisRow" fieldPosition="0">
        <references count="1">
          <reference field="4294967294" count="1" selected="0">
            <x v="6"/>
          </reference>
        </references>
      </pivotArea>
    </format>
    <format dxfId="103">
      <pivotArea field="0" grandRow="1" outline="0" axis="axisRow" fieldPosition="0">
        <references count="1">
          <reference field="4294967294" count="1" selected="0">
            <x v="7"/>
          </reference>
        </references>
      </pivotArea>
    </format>
    <format dxfId="102">
      <pivotArea field="0" grandRow="1" outline="0" axis="axisRow" fieldPosition="0">
        <references count="1">
          <reference field="4294967294" count="1" selected="0">
            <x v="8"/>
          </reference>
        </references>
      </pivotArea>
    </format>
    <format dxfId="101">
      <pivotArea field="0" grandRow="1" outline="0" axis="axisRow" fieldPosition="0">
        <references count="1">
          <reference field="4294967294" count="1" selected="0">
            <x v="9"/>
          </reference>
        </references>
      </pivotArea>
    </format>
    <format dxfId="100">
      <pivotArea field="0" grandRow="1" outline="0" axis="axisRow" fieldPosition="0">
        <references count="1">
          <reference field="4294967294" count="1" selected="0">
            <x v="10"/>
          </reference>
        </references>
      </pivotArea>
    </format>
    <format dxfId="99">
      <pivotArea field="0" grandRow="1" outline="0" axis="axisRow" fieldPosition="0">
        <references count="1">
          <reference field="4294967294" count="1" selected="0">
            <x v="11"/>
          </reference>
        </references>
      </pivotArea>
    </format>
    <format dxfId="98">
      <pivotArea outline="0" fieldPosition="0">
        <references count="1">
          <reference field="4294967294" count="1">
            <x v="1"/>
          </reference>
        </references>
      </pivotArea>
    </format>
    <format dxfId="97">
      <pivotArea outline="0" fieldPosition="0">
        <references count="1">
          <reference field="4294967294" count="1">
            <x v="2"/>
          </reference>
        </references>
      </pivotArea>
    </format>
    <format dxfId="96">
      <pivotArea outline="0" fieldPosition="0">
        <references count="1">
          <reference field="4294967294" count="1">
            <x v="3"/>
          </reference>
        </references>
      </pivotArea>
    </format>
    <format dxfId="95">
      <pivotArea outline="0" fieldPosition="0">
        <references count="1">
          <reference field="4294967294" count="1">
            <x v="4"/>
          </reference>
        </references>
      </pivotArea>
    </format>
    <format dxfId="94">
      <pivotArea outline="0" fieldPosition="0">
        <references count="1">
          <reference field="4294967294" count="1">
            <x v="5"/>
          </reference>
        </references>
      </pivotArea>
    </format>
    <format dxfId="93">
      <pivotArea outline="0" fieldPosition="0">
        <references count="1">
          <reference field="4294967294" count="1">
            <x v="6"/>
          </reference>
        </references>
      </pivotArea>
    </format>
    <format dxfId="92">
      <pivotArea outline="0" fieldPosition="0">
        <references count="1">
          <reference field="4294967294" count="1">
            <x v="7"/>
          </reference>
        </references>
      </pivotArea>
    </format>
    <format dxfId="91">
      <pivotArea outline="0" fieldPosition="0">
        <references count="1">
          <reference field="4294967294" count="1">
            <x v="8"/>
          </reference>
        </references>
      </pivotArea>
    </format>
    <format dxfId="90">
      <pivotArea outline="0" fieldPosition="0">
        <references count="1">
          <reference field="4294967294" count="1">
            <x v="9"/>
          </reference>
        </references>
      </pivotArea>
    </format>
    <format dxfId="89">
      <pivotArea outline="0" fieldPosition="0">
        <references count="1">
          <reference field="4294967294" count="1">
            <x v="10"/>
          </reference>
        </references>
      </pivotArea>
    </format>
    <format dxfId="88">
      <pivotArea outline="0" fieldPosition="0">
        <references count="1">
          <reference field="4294967294" count="1">
            <x v="11"/>
          </reference>
        </references>
      </pivotArea>
    </format>
    <format dxfId="87">
      <pivotArea outline="0" fieldPosition="0">
        <references count="1">
          <reference field="4294967294" count="1">
            <x v="0"/>
          </reference>
        </references>
      </pivotArea>
    </format>
    <format dxfId="86">
      <pivotArea outline="0" collapsedLevelsAreSubtotals="1" fieldPosition="0"/>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Ce tableau croisé dynamique répertorie des noms de projet, ainsi que des valeurs pour tous les éléments de la feuille de calcul PARAMÈTRES DU PROJET calculées en multipliant la durée en heures figurant sur la feuille de calcul DÉTAILS DU PROJE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ètres" displayName="Paramètres" ref="B5:I11" headerRowDxfId="230" dataDxfId="229"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YPE DE PROJET" totalsRowLabel="Total" dataDxfId="228" totalsRowDxfId="227"/>
    <tableColumn id="2" xr3:uid="{00000000-0010-0000-0000-000002000000}" name="PARTENAIRE GÉNÉRAL" dataDxfId="226" totalsRowDxfId="225"/>
    <tableColumn id="3" xr3:uid="{00000000-0010-0000-0000-000003000000}" name="AVOCAT D’AFFAIRES" dataDxfId="224" totalsRowDxfId="223"/>
    <tableColumn id="4" xr3:uid="{00000000-0010-0000-0000-000004000000}" name="AVOCAT PLAIDANT" dataDxfId="222" totalsRowDxfId="221"/>
    <tableColumn id="5" xr3:uid="{00000000-0010-0000-0000-000005000000}" name="AVOCAT SPÉCIALISTE DE LA PROPRIÉTÉ INTELLECTUELLE" dataDxfId="220" totalsRowDxfId="219"/>
    <tableColumn id="6" xr3:uid="{00000000-0010-0000-0000-000006000000}" name="AVOCAT SPÉCIALISTE DU DROIT DE LA FAILLITE" dataDxfId="218" totalsRowDxfId="217"/>
    <tableColumn id="7" xr3:uid="{00000000-0010-0000-0000-000007000000}" name="PERSONNEL ADMINISTRATIF" dataDxfId="216" totalsRowDxfId="215"/>
    <tableColumn id="8" xr3:uid="{00000000-0010-0000-0000-000008000000}" name="TOTAL" totalsRowFunction="sum" dataDxfId="214" totalsRowDxfId="213">
      <calculatedColumnFormula>SUM(Paramètres[[#This Row],[PARTENAIRE GÉNÉRAL]:[PERSONNEL ADMINISTRATIF]])</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ntrez le type de projet, les pourcentages pour le commandité, l’avocat d’affaires, l’avocat plaidant, l’avocat pour la propriété intellectuelle, l’avocat spécialiste des faillites et le personnel administratif dans ce tableau. Le total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tails" displayName="Détails" ref="B4:W10" totalsRowCount="1" headerRowDxfId="212"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NOM DU PROJET" totalsRowLabel="TOTAL" totalsRowDxfId="211" dataCellStyle="Normal"/>
    <tableColumn id="2" xr3:uid="{00000000-0010-0000-0100-000002000000}" name="TYPE DE PROJET" totalsRowDxfId="210" dataCellStyle="Normal"/>
    <tableColumn id="3" xr3:uid="{00000000-0010-0000-0100-000003000000}" name="DATE DE DÉBUT ESTIMÉE" dataDxfId="209" totalsRowDxfId="208" dataCellStyle="Normal"/>
    <tableColumn id="4" xr3:uid="{00000000-0010-0000-0100-000004000000}" name="DATE DE FIN ESTIMÉE" dataDxfId="207" totalsRowDxfId="206" dataCellStyle="Normal"/>
    <tableColumn id="7" xr3:uid="{00000000-0010-0000-0100-000007000000}" name="DATE DE DÉBUT RÉELLE" dataDxfId="205" totalsRowDxfId="204" dataCellStyle="Normal"/>
    <tableColumn id="8" xr3:uid="{00000000-0010-0000-0100-000008000000}" name="DATE DE FIN RÉELLE" dataDxfId="203" totalsRowDxfId="202" dataCellStyle="Normal"/>
    <tableColumn id="5" xr3:uid="{00000000-0010-0000-0100-000005000000}" name="HEURES DE TRAVAIL (ESTIMÉES)" totalsRowFunction="sum" totalsRowDxfId="201" dataCellStyle="Normal"/>
    <tableColumn id="9" xr3:uid="{00000000-0010-0000-0100-000009000000}" name="HEURES DE TRAVAIL (RÉELLES)" totalsRowFunction="sum" totalsRowDxfId="200" dataCellStyle="Normal"/>
    <tableColumn id="6" xr3:uid="{00000000-0010-0000-0100-000006000000}" name="DURÉE ESTIMÉE" totalsRowFunction="sum" dataDxfId="199" totalsRowDxfId="198" dataCellStyle="Normal">
      <calculatedColumnFormula>DAYS360(Détails[[#This Row],[DATE DE DÉBUT ESTIMÉE]],Détails[[#This Row],[DATE DE FIN ESTIMÉE]],FALSE)</calculatedColumnFormula>
    </tableColumn>
    <tableColumn id="10" xr3:uid="{00000000-0010-0000-0100-00000A000000}" name="DURÉE RÉELLE" totalsRowFunction="sum" dataDxfId="197" totalsRowDxfId="196" dataCellStyle="Normal">
      <calculatedColumnFormula>DAYS360(Détails[[#This Row],[DATE DE DÉBUT RÉELLE]],Détails[[#This Row],[DATE DE FIN RÉELLE]],FALSE)</calculatedColumnFormula>
    </tableColumn>
    <tableColumn id="11" xr3:uid="{00000000-0010-0000-0100-00000B000000}" name="PARTENAIRE GÉNÉRAL" dataDxfId="195" totalsRowDxfId="194" dataCellStyle="Normal">
      <calculatedColumnFormula>INDEX(Paramètres[],MATCH(Détails[[#This Row],[TYPE DE PROJET]],Paramètres[TYPE DE PROJET],0),MATCH(Détails[[#Headers],[PARTENAIRE GÉNÉRAL]],Paramètres[#Headers],0))*INDEX('PARAMÈTRES DU PROJET'!$B$12:$H$12,1,MATCH(Détails[[#Headers],[PARTENAIRE GÉNÉRAL]],Paramètres[#Headers],0))*Détails[[#This Row],[HEURES DE TRAVAIL (ESTIMÉES)]]</calculatedColumnFormula>
    </tableColumn>
    <tableColumn id="12" xr3:uid="{00000000-0010-0000-0100-00000C000000}" name="AVOCAT D’AFFAIRES" dataDxfId="193" totalsRowDxfId="192" dataCellStyle="Normal">
      <calculatedColumnFormula>INDEX(Paramètres[],MATCH(Détails[[#This Row],[TYPE DE PROJET]],Paramètres[TYPE DE PROJET],0),MATCH(Détails[[#Headers],[AVOCAT D’AFFAIRES]],Paramètres[#Headers],0))*INDEX('PARAMÈTRES DU PROJET'!$B$12:$H$12,1,MATCH(Détails[[#Headers],[AVOCAT D’AFFAIRES]],Paramètres[#Headers],0))*Détails[[#This Row],[HEURES DE TRAVAIL (ESTIMÉES)]]</calculatedColumnFormula>
    </tableColumn>
    <tableColumn id="13" xr3:uid="{00000000-0010-0000-0100-00000D000000}" name="AVOCAT PLAIDANT" dataDxfId="191" totalsRowDxfId="190" dataCellStyle="Normal">
      <calculatedColumnFormula>INDEX(Paramètres[],MATCH(Détails[[#This Row],[TYPE DE PROJET]],Paramètres[TYPE DE PROJET],0),MATCH(Détails[[#Headers],[AVOCAT PLAIDANT]],Paramètres[#Headers],0))*INDEX('PARAMÈTRES DU PROJET'!$B$12:$H$12,1,MATCH(Détails[[#Headers],[AVOCAT PLAIDANT]],Paramètres[#Headers],0))*Détails[[#This Row],[HEURES DE TRAVAIL (ESTIMÉES)]]</calculatedColumnFormula>
    </tableColumn>
    <tableColumn id="14" xr3:uid="{00000000-0010-0000-0100-00000E000000}" name="AVOCAT SPÉCIALISTE DE LA PROPRIÉTÉ INTELLECTUELLE" dataDxfId="189" totalsRowDxfId="188" dataCellStyle="Normal">
      <calculatedColumnFormula>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(ESTIMÉES)]]</calculatedColumnFormula>
    </tableColumn>
    <tableColumn id="15" xr3:uid="{00000000-0010-0000-0100-00000F000000}" name="AVOCAT SPÉCIALISTE DU DROIT DE LA FAILLITE" dataDxfId="187" totalsRowDxfId="186" dataCellStyle="Normal">
      <calculatedColumnFormula>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(ESTIMÉES)]]</calculatedColumnFormula>
    </tableColumn>
    <tableColumn id="16" xr3:uid="{00000000-0010-0000-0100-000010000000}" name="PERSONNEL ADMINISTRATIF" dataDxfId="185" totalsRowDxfId="184" dataCellStyle="Normal">
      <calculatedColumnFormula>INDEX(Paramètres[],MATCH(Détails[[#This Row],[TYPE DE PROJET]],Paramètres[TYPE DE PROJET],0),MATCH(Détails[[#Headers],[PERSONNEL ADMINISTRATIF]],Paramètres[#Headers],0))*INDEX('PARAMÈTRES DU PROJET'!$B$12:$H$12,1,MATCH(Détails[[#Headers],[PERSONNEL ADMINISTRATIF]],Paramètres[#Headers],0))*Détails[[#This Row],[HEURES DE TRAVAIL (ESTIMÉES)]]</calculatedColumnFormula>
    </tableColumn>
    <tableColumn id="17" xr3:uid="{00000000-0010-0000-0100-000011000000}" name="PARTENAIRE GÉNÉRAL 2" dataDxfId="183" totalsRowDxfId="182" dataCellStyle="Normal">
      <calculatedColumnFormula>INDEX(Paramètres[],MATCH(Détails[[#This Row],[TYPE DE PROJET]],Paramètres[TYPE DE PROJET],0),MATCH(Détails[[#Headers],[PARTENAIRE GÉNÉRAL]],Paramètres[#Headers],0))*INDEX('PARAMÈTRES DU PROJET'!$B$12:$H$12,1,MATCH(Détails[[#Headers],[PARTENAIRE GÉNÉRAL]],Paramètres[#Headers],0))*Détails[[#This Row],[HEURES DE TRAVAIL (RÉELLES)]]</calculatedColumnFormula>
    </tableColumn>
    <tableColumn id="18" xr3:uid="{00000000-0010-0000-0100-000012000000}" name="AVOCAT D’AFFAIRES 2" dataDxfId="181" totalsRowDxfId="180" dataCellStyle="Normal">
      <calculatedColumnFormula>INDEX(Paramètres[],MATCH(Détails[[#This Row],[TYPE DE PROJET]],Paramètres[TYPE DE PROJET],0),MATCH(Détails[[#Headers],[AVOCAT D’AFFAIRES]],Paramètres[#Headers],0))*INDEX('PARAMÈTRES DU PROJET'!$B$12:$H$12,1,MATCH(Détails[[#Headers],[AVOCAT D’AFFAIRES]],Paramètres[#Headers],0))*Détails[[#This Row],[HEURES DE TRAVAIL (RÉELLES)]]</calculatedColumnFormula>
    </tableColumn>
    <tableColumn id="19" xr3:uid="{00000000-0010-0000-0100-000013000000}" name="AVOCAT PLAIDANT 2" dataDxfId="179" totalsRowDxfId="178" dataCellStyle="Normal">
      <calculatedColumnFormula>INDEX(Paramètres[],MATCH(Détails[[#This Row],[TYPE DE PROJET]],Paramètres[TYPE DE PROJET],0),MATCH(Détails[[#Headers],[AVOCAT PLAIDANT]],Paramètres[#Headers],0))*INDEX('PARAMÈTRES DU PROJET'!$B$12:$H$12,1,MATCH(Détails[[#Headers],[AVOCAT PLAIDANT]],Paramètres[#Headers],0))*Détails[[#This Row],[HEURES DE TRAVAIL (RÉELLES)]]</calculatedColumnFormula>
    </tableColumn>
    <tableColumn id="20" xr3:uid="{00000000-0010-0000-0100-000014000000}" name="AVOCAT SPÉCIALISTE DE LA PROPRIÉTÉ INTELLECTUELLE 2" dataDxfId="177" totalsRowDxfId="176" dataCellStyle="Normal">
      <calculatedColumnFormula>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(RÉELLES)]]</calculatedColumnFormula>
    </tableColumn>
    <tableColumn id="21" xr3:uid="{00000000-0010-0000-0100-000015000000}" name="AVOCAT SPÉCIALISTE DU DROIT DE LA FAILLITE 2" dataDxfId="175" totalsRowDxfId="174" dataCellStyle="Normal">
      <calculatedColumnFormula>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(RÉELLES)]]</calculatedColumnFormula>
    </tableColumn>
    <tableColumn id="22" xr3:uid="{00000000-0010-0000-0100-000016000000}" name="PERSONNEL ADMINISTRATIF 2" dataDxfId="173" totalsRowDxfId="172" dataCellStyle="Normal">
      <calculatedColumnFormula>INDEX(Paramètres[],MATCH(Détails[[#This Row],[TYPE DE PROJET]],Paramètres[TYPE DE PROJET],0),MATCH(Détails[[#Headers],[PERSONNEL ADMINISTRATIF]],Paramètres[#Headers],0))*INDEX('PARAMÈTRES DU PROJET'!$B$12:$H$12,1,MATCH(Détails[[#Headers],[PERSONNEL ADMINISTRATIF]],Paramètres[#Headers],0))*Détails[[#This Row],[HEURES DE TRAVAIL (RÉELLES)]]</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Entrez le nom du projet, les dates de début et de fin estimées, les dates de début et de fin réelles, et les travaux estimés et réels dans ce tableau. Sélectionnez le type de projet. Les durées estimée et réelle et les totaux sont calculés automatiquement."/>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baseColWidth="10" defaultColWidth="9.140625" defaultRowHeight="12.75" x14ac:dyDescent="0.2"/>
  <cols>
    <col min="1" max="1" width="2.7109375" customWidth="1"/>
    <col min="2" max="2" width="74.42578125" customWidth="1"/>
    <col min="3" max="3" width="2.7109375" customWidth="1"/>
  </cols>
  <sheetData>
    <row r="1" spans="2:2" ht="19.5" x14ac:dyDescent="0.25">
      <c r="B1" s="16" t="s">
        <v>0</v>
      </c>
    </row>
    <row r="3" spans="2:2" ht="30" x14ac:dyDescent="0.2">
      <c r="B3" s="17" t="s">
        <v>79</v>
      </c>
    </row>
    <row r="4" spans="2:2" ht="48.75" customHeight="1" x14ac:dyDescent="0.2">
      <c r="B4" s="17" t="s">
        <v>74</v>
      </c>
    </row>
    <row r="5" spans="2:2" ht="57.95" customHeight="1" x14ac:dyDescent="0.2">
      <c r="B5" s="17" t="s">
        <v>1</v>
      </c>
    </row>
    <row r="6" spans="2:2" ht="27" customHeight="1" x14ac:dyDescent="0.2">
      <c r="B6" s="18" t="s">
        <v>2</v>
      </c>
    </row>
    <row r="7" spans="2:2" ht="63.75" customHeight="1" x14ac:dyDescent="0.2">
      <c r="B7" s="17" t="s">
        <v>3</v>
      </c>
    </row>
    <row r="8" spans="2:2" ht="84.75" customHeight="1" x14ac:dyDescent="0.2">
      <c r="B8" s="17" t="s">
        <v>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baseColWidth="10" defaultColWidth="9.140625" defaultRowHeight="14.25" x14ac:dyDescent="0.2"/>
  <cols>
    <col min="1" max="1" width="1.85546875" style="10" customWidth="1"/>
    <col min="2" max="2" width="33.7109375" style="5" customWidth="1"/>
    <col min="3" max="3" width="26.85546875" style="5" customWidth="1"/>
    <col min="4" max="4" width="24.42578125" style="5" customWidth="1"/>
    <col min="5" max="5" width="20.7109375" style="5" customWidth="1"/>
    <col min="6" max="6" width="30" style="5" customWidth="1"/>
    <col min="7" max="7" width="27.5703125" style="5" customWidth="1"/>
    <col min="8" max="8" width="20.5703125" style="5" customWidth="1"/>
    <col min="9" max="9" width="9.7109375" style="5" customWidth="1"/>
    <col min="10" max="16384" width="9.140625" style="5"/>
  </cols>
  <sheetData>
    <row r="1" spans="1:9" ht="35.450000000000003" customHeight="1" x14ac:dyDescent="0.35">
      <c r="A1" s="10" t="s">
        <v>76</v>
      </c>
      <c r="B1" s="2" t="s">
        <v>10</v>
      </c>
      <c r="C1" s="2"/>
      <c r="D1" s="2"/>
      <c r="E1" s="2"/>
      <c r="F1" s="2"/>
      <c r="G1" s="2"/>
      <c r="H1" s="2"/>
      <c r="I1" s="2"/>
    </row>
    <row r="2" spans="1:9" ht="19.5" x14ac:dyDescent="0.25">
      <c r="A2" s="10" t="s">
        <v>4</v>
      </c>
      <c r="B2" s="3" t="s">
        <v>11</v>
      </c>
      <c r="C2" s="3"/>
      <c r="D2" s="3"/>
      <c r="E2" s="3"/>
      <c r="F2" s="3"/>
      <c r="G2" s="3"/>
      <c r="H2" s="3"/>
      <c r="I2" s="3"/>
    </row>
    <row r="3" spans="1:9" ht="15" x14ac:dyDescent="0.2">
      <c r="A3" s="10" t="s">
        <v>5</v>
      </c>
      <c r="B3" s="4" t="s">
        <v>80</v>
      </c>
      <c r="C3" s="4"/>
      <c r="D3" s="4"/>
      <c r="E3" s="4"/>
      <c r="F3" s="4"/>
      <c r="G3" s="4"/>
      <c r="H3" s="4"/>
      <c r="I3" s="4"/>
    </row>
    <row r="4" spans="1:9" ht="28.5" customHeight="1" x14ac:dyDescent="0.2">
      <c r="A4" s="10" t="s">
        <v>6</v>
      </c>
      <c r="B4" s="6" t="s">
        <v>12</v>
      </c>
    </row>
    <row r="5" spans="1:9" ht="25.5" x14ac:dyDescent="0.2">
      <c r="A5" s="10" t="s">
        <v>7</v>
      </c>
      <c r="B5" s="8" t="s">
        <v>13</v>
      </c>
      <c r="C5" s="8" t="s">
        <v>25</v>
      </c>
      <c r="D5" s="8" t="s">
        <v>26</v>
      </c>
      <c r="E5" s="8" t="s">
        <v>28</v>
      </c>
      <c r="F5" s="8" t="s">
        <v>29</v>
      </c>
      <c r="G5" s="8" t="s">
        <v>31</v>
      </c>
      <c r="H5" s="8" t="s">
        <v>33</v>
      </c>
      <c r="I5" s="8" t="s">
        <v>34</v>
      </c>
    </row>
    <row r="6" spans="1:9" x14ac:dyDescent="0.2">
      <c r="B6" s="5" t="s">
        <v>14</v>
      </c>
      <c r="C6" s="25">
        <v>0.1</v>
      </c>
      <c r="D6" s="25">
        <v>0.4</v>
      </c>
      <c r="E6" s="25">
        <v>0</v>
      </c>
      <c r="F6" s="25">
        <v>0</v>
      </c>
      <c r="G6" s="25">
        <v>0</v>
      </c>
      <c r="H6" s="25">
        <v>0.5</v>
      </c>
      <c r="I6" s="26">
        <f>SUM(Paramètres[[#This Row],[PARTENAIRE GÉNÉRAL]:[PERSONNEL ADMINISTRATIF]])</f>
        <v>1</v>
      </c>
    </row>
    <row r="7" spans="1:9" x14ac:dyDescent="0.2">
      <c r="B7" s="5" t="s">
        <v>15</v>
      </c>
      <c r="C7" s="25">
        <v>0.1</v>
      </c>
      <c r="D7" s="25">
        <v>0.4</v>
      </c>
      <c r="E7" s="25">
        <v>0</v>
      </c>
      <c r="F7" s="25">
        <v>0.1</v>
      </c>
      <c r="G7" s="25">
        <v>0</v>
      </c>
      <c r="H7" s="25">
        <v>0.4</v>
      </c>
      <c r="I7" s="26">
        <f>SUM(Paramètres[[#This Row],[PARTENAIRE GÉNÉRAL]:[PERSONNEL ADMINISTRATIF]])</f>
        <v>1</v>
      </c>
    </row>
    <row r="8" spans="1:9" x14ac:dyDescent="0.2">
      <c r="B8" s="5" t="s">
        <v>16</v>
      </c>
      <c r="C8" s="25">
        <v>0.2</v>
      </c>
      <c r="D8" s="25">
        <v>0</v>
      </c>
      <c r="E8" s="25">
        <v>0.5</v>
      </c>
      <c r="F8" s="25">
        <v>0</v>
      </c>
      <c r="G8" s="25">
        <v>0</v>
      </c>
      <c r="H8" s="25">
        <v>0.3</v>
      </c>
      <c r="I8" s="26">
        <f>SUM(Paramètres[[#This Row],[PARTENAIRE GÉNÉRAL]:[PERSONNEL ADMINISTRATIF]])</f>
        <v>1</v>
      </c>
    </row>
    <row r="9" spans="1:9" x14ac:dyDescent="0.2">
      <c r="B9" s="5" t="s">
        <v>17</v>
      </c>
      <c r="C9" s="25">
        <v>0.1</v>
      </c>
      <c r="D9" s="25">
        <v>0</v>
      </c>
      <c r="E9" s="25">
        <v>0</v>
      </c>
      <c r="F9" s="25">
        <v>0.6</v>
      </c>
      <c r="G9" s="25">
        <v>0</v>
      </c>
      <c r="H9" s="25">
        <v>0.3</v>
      </c>
      <c r="I9" s="26">
        <f>SUM(Paramètres[[#This Row],[PARTENAIRE GÉNÉRAL]:[PERSONNEL ADMINISTRATIF]])</f>
        <v>1</v>
      </c>
    </row>
    <row r="10" spans="1:9" x14ac:dyDescent="0.2">
      <c r="B10" s="5" t="s">
        <v>18</v>
      </c>
      <c r="C10" s="25">
        <v>0.2</v>
      </c>
      <c r="D10" s="25">
        <v>0.1</v>
      </c>
      <c r="E10" s="25">
        <v>0.4</v>
      </c>
      <c r="F10" s="25">
        <v>0</v>
      </c>
      <c r="G10" s="25">
        <v>0</v>
      </c>
      <c r="H10" s="25">
        <v>0.3</v>
      </c>
      <c r="I10" s="26">
        <f>SUM(Paramètres[[#This Row],[PARTENAIRE GÉNÉRAL]:[PERSONNEL ADMINISTRATIF]])</f>
        <v>1</v>
      </c>
    </row>
    <row r="11" spans="1:9" x14ac:dyDescent="0.2">
      <c r="B11" s="5" t="s">
        <v>19</v>
      </c>
      <c r="C11" s="25">
        <v>0.1</v>
      </c>
      <c r="D11" s="25">
        <v>0.2</v>
      </c>
      <c r="E11" s="25">
        <v>0</v>
      </c>
      <c r="F11" s="25">
        <v>0</v>
      </c>
      <c r="G11" s="25">
        <v>0.4</v>
      </c>
      <c r="H11" s="25">
        <v>0.3</v>
      </c>
      <c r="I11" s="26">
        <f>SUM(Paramètres[[#This Row],[PARTENAIRE GÉNÉRAL]:[PERSONNEL ADMINISTRATIF]])</f>
        <v>1</v>
      </c>
    </row>
    <row r="12" spans="1:9" ht="15" x14ac:dyDescent="0.2">
      <c r="A12" s="19" t="s">
        <v>8</v>
      </c>
      <c r="B12" s="5" t="s">
        <v>20</v>
      </c>
      <c r="C12" s="22">
        <v>350</v>
      </c>
      <c r="D12" s="22">
        <v>250</v>
      </c>
      <c r="E12" s="22">
        <v>300</v>
      </c>
      <c r="F12" s="22">
        <v>275</v>
      </c>
      <c r="G12" s="22">
        <v>225</v>
      </c>
      <c r="H12" s="22">
        <v>125</v>
      </c>
      <c r="I12" s="25"/>
    </row>
    <row r="14" spans="1:9" x14ac:dyDescent="0.2">
      <c r="A14" s="10" t="s">
        <v>9</v>
      </c>
      <c r="B14" s="10"/>
      <c r="C14" s="10"/>
      <c r="D14" s="10"/>
      <c r="E14" s="10"/>
      <c r="F14" s="10"/>
      <c r="G14" s="10"/>
      <c r="H14" s="10"/>
      <c r="I14" s="10"/>
    </row>
    <row r="15" spans="1:9" x14ac:dyDescent="0.2">
      <c r="B15" s="10"/>
      <c r="C15" s="10" t="s">
        <v>25</v>
      </c>
      <c r="D15" s="10" t="s">
        <v>27</v>
      </c>
      <c r="E15" s="10" t="s">
        <v>28</v>
      </c>
      <c r="F15" s="10" t="s">
        <v>30</v>
      </c>
      <c r="G15" s="10" t="s">
        <v>32</v>
      </c>
      <c r="H15" s="10" t="s">
        <v>33</v>
      </c>
      <c r="I15" s="10"/>
    </row>
    <row r="16" spans="1:9" x14ac:dyDescent="0.2">
      <c r="B16" s="10" t="s">
        <v>21</v>
      </c>
      <c r="C16" s="23">
        <f>SUBTOTAL(109,Détails[PARTENAIRE GÉNÉRAL])</f>
        <v>78750</v>
      </c>
      <c r="D16" s="23">
        <f>SUBTOTAL(109,Détails[AVOCAT D’AFFAIRES])</f>
        <v>66250</v>
      </c>
      <c r="E16" s="23">
        <f>SUBTOTAL(109,Détails[AVOCAT PLAIDANT])</f>
        <v>105000</v>
      </c>
      <c r="F16" s="23">
        <f>SUBTOTAL(109,Détails[AVOCAT SPÉCIALISTE DE LA PROPRIÉTÉ INTELLECTUELLE])</f>
        <v>35750</v>
      </c>
      <c r="G16" s="23">
        <f>SUBTOTAL(109,Détails[AVOCAT SPÉCIALISTE DU DROIT DE LA FAILLITE])</f>
        <v>0</v>
      </c>
      <c r="H16" s="23">
        <f>SUBTOTAL(109,Détails[PERSONNEL ADMINISTRATIF])</f>
        <v>66250</v>
      </c>
      <c r="I16" s="10"/>
    </row>
    <row r="17" spans="2:9" x14ac:dyDescent="0.2">
      <c r="B17" s="10" t="s">
        <v>22</v>
      </c>
      <c r="C17" s="23">
        <f>SUBTOTAL(109,Détails[PARTENAIRE GÉNÉRAL 2])</f>
        <v>79275</v>
      </c>
      <c r="D17" s="23">
        <f>SUBTOTAL(109,Détails[AVOCAT D’AFFAIRES 2])</f>
        <v>67375</v>
      </c>
      <c r="E17" s="23">
        <f>SUBTOTAL(109,Détails[AVOCAT PLAIDANT 2])</f>
        <v>105600</v>
      </c>
      <c r="F17" s="23">
        <f>SUBTOTAL(109,Détails[AVOCAT SPÉCIALISTE DE LA PROPRIÉTÉ INTELLECTUELLE 2])</f>
        <v>34650</v>
      </c>
      <c r="G17" s="23">
        <f>SUBTOTAL(109,Détails[AVOCAT SPÉCIALISTE DU DROIT DE LA FAILLITE 2])</f>
        <v>0</v>
      </c>
      <c r="H17" s="23">
        <f>SUBTOTAL(109,Détails[PERSONNEL ADMINISTRATIF 2])</f>
        <v>67000</v>
      </c>
      <c r="I17" s="10"/>
    </row>
    <row r="18" spans="2:9" x14ac:dyDescent="0.2">
      <c r="B18" s="10" t="s">
        <v>23</v>
      </c>
      <c r="C18" s="11">
        <f>C16/$C$12</f>
        <v>225</v>
      </c>
      <c r="D18" s="11">
        <f t="shared" ref="D18:H18" si="0">D16/$C$12</f>
        <v>189.28571428571428</v>
      </c>
      <c r="E18" s="11">
        <f t="shared" si="0"/>
        <v>300</v>
      </c>
      <c r="F18" s="11">
        <f t="shared" si="0"/>
        <v>102.14285714285714</v>
      </c>
      <c r="G18" s="11">
        <f t="shared" si="0"/>
        <v>0</v>
      </c>
      <c r="H18" s="11">
        <f t="shared" si="0"/>
        <v>189.28571428571428</v>
      </c>
      <c r="I18" s="10"/>
    </row>
    <row r="19" spans="2:9" x14ac:dyDescent="0.2">
      <c r="B19" s="10" t="s">
        <v>24</v>
      </c>
      <c r="C19" s="11">
        <f>C17/$C$12</f>
        <v>226.5</v>
      </c>
      <c r="D19" s="11">
        <f>D17/$C$12</f>
        <v>192.5</v>
      </c>
      <c r="E19" s="11">
        <f>E17/$C$12</f>
        <v>301.71428571428572</v>
      </c>
      <c r="F19" s="11">
        <f>F17/$C$12</f>
        <v>99</v>
      </c>
      <c r="G19" s="11">
        <f>G17/$C$12</f>
        <v>0</v>
      </c>
      <c r="H19" s="11">
        <f>H17/$C$12</f>
        <v>191.42857142857142</v>
      </c>
      <c r="I19" s="10"/>
    </row>
    <row r="20" spans="2:9" x14ac:dyDescent="0.2">
      <c r="B20" s="12"/>
      <c r="C20" s="12"/>
      <c r="D20" s="12"/>
      <c r="E20" s="12"/>
      <c r="F20" s="12"/>
      <c r="G20" s="12"/>
      <c r="H20" s="12"/>
      <c r="I20" s="12"/>
    </row>
    <row r="21" spans="2:9" x14ac:dyDescent="0.2">
      <c r="B21" s="12"/>
      <c r="C21" s="12"/>
      <c r="D21" s="12"/>
      <c r="E21" s="12"/>
      <c r="F21" s="12"/>
      <c r="G21" s="12"/>
      <c r="H21" s="12"/>
      <c r="I21" s="12"/>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baseColWidth="10" defaultColWidth="9.140625" defaultRowHeight="14.25" x14ac:dyDescent="0.2"/>
  <cols>
    <col min="1" max="1" width="1.85546875" style="10" customWidth="1"/>
    <col min="2" max="2" width="25.5703125" style="1" customWidth="1"/>
    <col min="3" max="3" width="29.140625" style="1" customWidth="1"/>
    <col min="4" max="7" width="11.85546875" style="1" customWidth="1"/>
    <col min="8" max="8" width="11.140625" style="1" bestFit="1" customWidth="1"/>
    <col min="9" max="9" width="11.5703125" style="1" customWidth="1"/>
    <col min="10" max="10" width="11.140625" style="1" bestFit="1" customWidth="1"/>
    <col min="11" max="11" width="10.28515625" style="1" bestFit="1" customWidth="1"/>
    <col min="12" max="12" width="13.5703125" style="1" hidden="1" customWidth="1"/>
    <col min="13" max="13" width="12" style="1" hidden="1" customWidth="1"/>
    <col min="14" max="14" width="10.28515625" style="1" hidden="1" customWidth="1"/>
    <col min="15" max="15" width="20.7109375" style="1" hidden="1" customWidth="1"/>
    <col min="16" max="16" width="20.42578125" style="1" hidden="1" customWidth="1"/>
    <col min="17" max="17" width="15.28515625" style="1" hidden="1" customWidth="1"/>
    <col min="18" max="18" width="12.28515625" style="1" hidden="1" customWidth="1"/>
    <col min="19" max="19" width="13.7109375" style="1" hidden="1" customWidth="1"/>
    <col min="20" max="20" width="12.5703125" style="1" hidden="1" customWidth="1"/>
    <col min="21" max="21" width="21.28515625" style="1" hidden="1" customWidth="1"/>
    <col min="22" max="22" width="20.42578125" style="1" hidden="1" customWidth="1"/>
    <col min="23" max="23" width="17.140625" style="1" hidden="1" customWidth="1"/>
    <col min="24" max="24" width="2.7109375" style="1" customWidth="1"/>
    <col min="25" max="16384" width="9.140625" style="1"/>
  </cols>
  <sheetData>
    <row r="1" spans="1:29" ht="35.450000000000003" customHeight="1" x14ac:dyDescent="0.35">
      <c r="A1" s="10" t="s">
        <v>77</v>
      </c>
      <c r="B1" s="2" t="str">
        <f>'PARAMÈTRES DU PROJET'!B1</f>
        <v>Nom de la société</v>
      </c>
      <c r="C1" s="2"/>
      <c r="D1" s="2"/>
      <c r="E1" s="2"/>
      <c r="F1" s="2"/>
      <c r="G1" s="2"/>
      <c r="H1" s="2"/>
      <c r="I1" s="2"/>
      <c r="J1" s="2"/>
      <c r="K1" s="2"/>
    </row>
    <row r="2" spans="1:29" ht="19.5" x14ac:dyDescent="0.25">
      <c r="A2" s="10" t="s">
        <v>35</v>
      </c>
      <c r="B2" s="3" t="str">
        <f>'PARAMÈTRES DU PROJET'!B2</f>
        <v>Planification de projet pour les cabinets d’avocats</v>
      </c>
      <c r="C2" s="3"/>
      <c r="D2" s="3"/>
      <c r="E2" s="3"/>
      <c r="F2" s="3"/>
      <c r="G2" s="3"/>
      <c r="H2" s="3"/>
      <c r="I2" s="3"/>
      <c r="J2" s="3"/>
      <c r="K2" s="3"/>
      <c r="Y2" s="27" t="s">
        <v>81</v>
      </c>
      <c r="Z2" s="28"/>
      <c r="AA2" s="28"/>
      <c r="AB2" s="28"/>
      <c r="AC2" s="28"/>
    </row>
    <row r="3" spans="1:29" s="15" customFormat="1" ht="29.25" customHeight="1" x14ac:dyDescent="0.2">
      <c r="A3" s="19" t="s">
        <v>5</v>
      </c>
      <c r="B3" s="14" t="str">
        <f>'PARAMÈTRES DU PROJET'!B3</f>
        <v>Nom Confidentiel de la Société</v>
      </c>
      <c r="C3" s="14"/>
      <c r="D3" s="14"/>
      <c r="E3" s="14"/>
      <c r="F3" s="14"/>
      <c r="G3" s="14"/>
      <c r="H3" s="14"/>
      <c r="I3" s="14"/>
      <c r="J3" s="14"/>
      <c r="K3" s="14"/>
      <c r="Y3" s="28"/>
      <c r="Z3" s="28"/>
      <c r="AA3" s="28"/>
      <c r="AB3" s="28"/>
      <c r="AC3" s="28"/>
    </row>
    <row r="4" spans="1:29" ht="47.25" customHeight="1" x14ac:dyDescent="0.2">
      <c r="A4" s="19" t="s">
        <v>36</v>
      </c>
      <c r="B4" s="13" t="s">
        <v>37</v>
      </c>
      <c r="C4" s="13" t="s">
        <v>13</v>
      </c>
      <c r="D4" s="13" t="s">
        <v>43</v>
      </c>
      <c r="E4" s="13" t="s">
        <v>44</v>
      </c>
      <c r="F4" s="13" t="s">
        <v>45</v>
      </c>
      <c r="G4" s="13" t="s">
        <v>46</v>
      </c>
      <c r="H4" s="13" t="s">
        <v>47</v>
      </c>
      <c r="I4" s="13" t="s">
        <v>48</v>
      </c>
      <c r="J4" s="13" t="s">
        <v>49</v>
      </c>
      <c r="K4" s="13" t="s">
        <v>50</v>
      </c>
      <c r="L4" s="13" t="s">
        <v>25</v>
      </c>
      <c r="M4" s="13" t="s">
        <v>26</v>
      </c>
      <c r="N4" s="13" t="s">
        <v>28</v>
      </c>
      <c r="O4" s="13" t="s">
        <v>29</v>
      </c>
      <c r="P4" s="13" t="s">
        <v>31</v>
      </c>
      <c r="Q4" s="13" t="s">
        <v>33</v>
      </c>
      <c r="R4" s="13" t="s">
        <v>51</v>
      </c>
      <c r="S4" s="13" t="s">
        <v>52</v>
      </c>
      <c r="T4" s="13" t="s">
        <v>53</v>
      </c>
      <c r="U4" s="13" t="s">
        <v>54</v>
      </c>
      <c r="V4" s="13" t="s">
        <v>55</v>
      </c>
      <c r="W4" s="13" t="s">
        <v>56</v>
      </c>
      <c r="Y4" s="28"/>
      <c r="Z4" s="28"/>
      <c r="AA4" s="28"/>
      <c r="AB4" s="28"/>
      <c r="AC4" s="28"/>
    </row>
    <row r="5" spans="1:29" x14ac:dyDescent="0.2">
      <c r="B5" t="s">
        <v>38</v>
      </c>
      <c r="C5" t="s">
        <v>14</v>
      </c>
      <c r="D5" s="7">
        <f ca="1">TODAY()</f>
        <v>43518</v>
      </c>
      <c r="E5" s="7">
        <f ca="1">TODAY()+60</f>
        <v>43578</v>
      </c>
      <c r="F5" s="7">
        <f ca="1">TODAY()+10</f>
        <v>43528</v>
      </c>
      <c r="G5" s="7">
        <f ca="1">TODAY()+65</f>
        <v>43583</v>
      </c>
      <c r="H5">
        <v>200</v>
      </c>
      <c r="I5">
        <v>220</v>
      </c>
      <c r="J5">
        <f ca="1">DAYS360(Détails[[#This Row],[DATE DE DÉBUT ESTIMÉE]],Détails[[#This Row],[DATE DE FIN ESTIMÉE]],FALSE)</f>
        <v>61</v>
      </c>
      <c r="K5">
        <f ca="1">DAYS360(Détails[[#This Row],[DATE DE DÉBUT RÉELLE]],Détails[[#This Row],[DATE DE FIN RÉELLE]],FALSE)</f>
        <v>54</v>
      </c>
      <c r="L5" s="21">
        <f>INDEX(Paramètres[],MATCH(Détails[[#This Row],[TYPE DE PROJET]],Paramètres[TYPE DE PROJET],0),MATCH(Détails[[#Headers],[PARTENAIRE GÉNÉRAL]],Paramètres[#Headers],0))*INDEX('PARAMÈTRES DU PROJET'!$B$12:$H$12,1,MATCH(Détails[[#Headers],[PARTENAIRE GÉNÉRAL]],Paramètres[#Headers],0))*Détails[[#This Row],[HEURES DE TRAVAIL (ESTIMÉES)]]</f>
        <v>7000</v>
      </c>
      <c r="M5" s="21">
        <f>INDEX(Paramètres[],MATCH(Détails[[#This Row],[TYPE DE PROJET]],Paramètres[TYPE DE PROJET],0),MATCH(Détails[[#Headers],[AVOCAT D’AFFAIRES]],Paramètres[#Headers],0))*INDEX('PARAMÈTRES DU PROJET'!$B$12:$H$12,1,MATCH(Détails[[#Headers],[AVOCAT D’AFFAIRES]],Paramètres[#Headers],0))*Détails[[#This Row],[HEURES DE TRAVAIL (ESTIMÉES)]]</f>
        <v>20000</v>
      </c>
      <c r="N5" s="21">
        <f>INDEX(Paramètres[],MATCH(Détails[[#This Row],[TYPE DE PROJET]],Paramètres[TYPE DE PROJET],0),MATCH(Détails[[#Headers],[AVOCAT PLAIDANT]],Paramètres[#Headers],0))*INDEX('PARAMÈTRES DU PROJET'!$B$12:$H$12,1,MATCH(Détails[[#Headers],[AVOCAT PLAIDANT]],Paramètres[#Headers],0))*Détails[[#This Row],[HEURES DE TRAVAIL (ESTIMÉES)]]</f>
        <v>0</v>
      </c>
      <c r="O5"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(ESTIMÉES)]]</f>
        <v>0</v>
      </c>
      <c r="P5"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(ESTIMÉES)]]</f>
        <v>0</v>
      </c>
      <c r="Q5" s="21">
        <f>INDEX(Paramètres[],MATCH(Détails[[#This Row],[TYPE DE PROJET]],Paramètres[TYPE DE PROJET],0),MATCH(Détails[[#Headers],[PERSONNEL ADMINISTRATIF]],Paramètres[#Headers],0))*INDEX('PARAMÈTRES DU PROJET'!$B$12:$H$12,1,MATCH(Détails[[#Headers],[PERSONNEL ADMINISTRATIF]],Paramètres[#Headers],0))*Détails[[#This Row],[HEURES DE TRAVAIL (ESTIMÉES)]]</f>
        <v>12500</v>
      </c>
      <c r="R5" s="21">
        <f>INDEX(Paramètres[],MATCH(Détails[[#This Row],[TYPE DE PROJET]],Paramètres[TYPE DE PROJET],0),MATCH(Détails[[#Headers],[PARTENAIRE GÉNÉRAL]],Paramètres[#Headers],0))*INDEX('PARAMÈTRES DU PROJET'!$B$12:$H$12,1,MATCH(Détails[[#Headers],[PARTENAIRE GÉNÉRAL]],Paramètres[#Headers],0))*Détails[[#This Row],[HEURES DE TRAVAIL (RÉELLES)]]</f>
        <v>7700</v>
      </c>
      <c r="S5" s="21">
        <f>INDEX(Paramètres[],MATCH(Détails[[#This Row],[TYPE DE PROJET]],Paramètres[TYPE DE PROJET],0),MATCH(Détails[[#Headers],[AVOCAT D’AFFAIRES]],Paramètres[#Headers],0))*INDEX('PARAMÈTRES DU PROJET'!$B$12:$H$12,1,MATCH(Détails[[#Headers],[AVOCAT D’AFFAIRES]],Paramètres[#Headers],0))*Détails[[#This Row],[HEURES DE TRAVAIL (RÉELLES)]]</f>
        <v>22000</v>
      </c>
      <c r="T5" s="21">
        <f>INDEX(Paramètres[],MATCH(Détails[[#This Row],[TYPE DE PROJET]],Paramètres[TYPE DE PROJET],0),MATCH(Détails[[#Headers],[AVOCAT PLAIDANT]],Paramètres[#Headers],0))*INDEX('PARAMÈTRES DU PROJET'!$B$12:$H$12,1,MATCH(Détails[[#Headers],[AVOCAT PLAIDANT]],Paramètres[#Headers],0))*Détails[[#This Row],[HEURES DE TRAVAIL (RÉELLES)]]</f>
        <v>0</v>
      </c>
      <c r="U5"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(RÉELLES)]]</f>
        <v>0</v>
      </c>
      <c r="V5"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(RÉELLES)]]</f>
        <v>0</v>
      </c>
      <c r="W5" s="21">
        <f>INDEX(Paramètres[],MATCH(Détails[[#This Row],[TYPE DE PROJET]],Paramètres[TYPE DE PROJET],0),MATCH(Détails[[#Headers],[PERSONNEL ADMINISTRATIF]],Paramètres[#Headers],0))*INDEX('PARAMÈTRES DU PROJET'!$B$12:$H$12,1,MATCH(Détails[[#Headers],[PERSONNEL ADMINISTRATIF]],Paramètres[#Headers],0))*Détails[[#This Row],[HEURES DE TRAVAIL (RÉELLES)]]</f>
        <v>13750</v>
      </c>
      <c r="Y5" s="28"/>
      <c r="Z5" s="28"/>
      <c r="AA5" s="28"/>
      <c r="AB5" s="28"/>
      <c r="AC5" s="28"/>
    </row>
    <row r="6" spans="1:29" x14ac:dyDescent="0.2">
      <c r="B6" t="s">
        <v>39</v>
      </c>
      <c r="C6" t="s">
        <v>15</v>
      </c>
      <c r="D6" s="7">
        <f ca="1">TODAY()+30</f>
        <v>43548</v>
      </c>
      <c r="E6" s="7">
        <f ca="1">TODAY()+100</f>
        <v>43618</v>
      </c>
      <c r="F6" s="7">
        <f ca="1">TODAY()+40</f>
        <v>43558</v>
      </c>
      <c r="G6" s="7">
        <f ca="1">TODAY()+110</f>
        <v>43628</v>
      </c>
      <c r="H6">
        <v>400</v>
      </c>
      <c r="I6">
        <v>390</v>
      </c>
      <c r="J6">
        <f ca="1">DAYS360(Détails[[#This Row],[DATE DE DÉBUT ESTIMÉE]],Détails[[#This Row],[DATE DE FIN ESTIMÉE]],FALSE)</f>
        <v>68</v>
      </c>
      <c r="K6">
        <f ca="1">DAYS360(Détails[[#This Row],[DATE DE DÉBUT RÉELLE]],Détails[[#This Row],[DATE DE FIN RÉELLE]],FALSE)</f>
        <v>69</v>
      </c>
      <c r="L6" s="21">
        <f>INDEX(Paramètres[],MATCH(Détails[[#This Row],[TYPE DE PROJET]],Paramètres[TYPE DE PROJET],0),MATCH(Détails[[#Headers],[PARTENAIRE GÉNÉRAL]],Paramètres[#Headers],0))*INDEX('PARAMÈTRES DU PROJET'!$B$12:$H$12,1,MATCH(Détails[[#Headers],[PARTENAIRE GÉNÉRAL]],Paramètres[#Headers],0))*Détails[[#This Row],[HEURES DE TRAVAIL (ESTIMÉES)]]</f>
        <v>14000</v>
      </c>
      <c r="M6" s="21">
        <f>INDEX(Paramètres[],MATCH(Détails[[#This Row],[TYPE DE PROJET]],Paramètres[TYPE DE PROJET],0),MATCH(Détails[[#Headers],[AVOCAT D’AFFAIRES]],Paramètres[#Headers],0))*INDEX('PARAMÈTRES DU PROJET'!$B$12:$H$12,1,MATCH(Détails[[#Headers],[AVOCAT D’AFFAIRES]],Paramètres[#Headers],0))*Détails[[#This Row],[HEURES DE TRAVAIL (ESTIMÉES)]]</f>
        <v>40000</v>
      </c>
      <c r="N6" s="21">
        <f>INDEX(Paramètres[],MATCH(Détails[[#This Row],[TYPE DE PROJET]],Paramètres[TYPE DE PROJET],0),MATCH(Détails[[#Headers],[AVOCAT PLAIDANT]],Paramètres[#Headers],0))*INDEX('PARAMÈTRES DU PROJET'!$B$12:$H$12,1,MATCH(Détails[[#Headers],[AVOCAT PLAIDANT]],Paramètres[#Headers],0))*Détails[[#This Row],[HEURES DE TRAVAIL (ESTIMÉES)]]</f>
        <v>0</v>
      </c>
      <c r="O6"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(ESTIMÉES)]]</f>
        <v>11000</v>
      </c>
      <c r="P6"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(ESTIMÉES)]]</f>
        <v>0</v>
      </c>
      <c r="Q6" s="21">
        <f>INDEX(Paramètres[],MATCH(Détails[[#This Row],[TYPE DE PROJET]],Paramètres[TYPE DE PROJET],0),MATCH(Détails[[#Headers],[PERSONNEL ADMINISTRATIF]],Paramètres[#Headers],0))*INDEX('PARAMÈTRES DU PROJET'!$B$12:$H$12,1,MATCH(Détails[[#Headers],[PERSONNEL ADMINISTRATIF]],Paramètres[#Headers],0))*Détails[[#This Row],[HEURES DE TRAVAIL (ESTIMÉES)]]</f>
        <v>20000</v>
      </c>
      <c r="R6" s="21">
        <f>INDEX(Paramètres[],MATCH(Détails[[#This Row],[TYPE DE PROJET]],Paramètres[TYPE DE PROJET],0),MATCH(Détails[[#Headers],[PARTENAIRE GÉNÉRAL]],Paramètres[#Headers],0))*INDEX('PARAMÈTRES DU PROJET'!$B$12:$H$12,1,MATCH(Détails[[#Headers],[PARTENAIRE GÉNÉRAL]],Paramètres[#Headers],0))*Détails[[#This Row],[HEURES DE TRAVAIL (RÉELLES)]]</f>
        <v>13650</v>
      </c>
      <c r="S6" s="21">
        <f>INDEX(Paramètres[],MATCH(Détails[[#This Row],[TYPE DE PROJET]],Paramètres[TYPE DE PROJET],0),MATCH(Détails[[#Headers],[AVOCAT D’AFFAIRES]],Paramètres[#Headers],0))*INDEX('PARAMÈTRES DU PROJET'!$B$12:$H$12,1,MATCH(Détails[[#Headers],[AVOCAT D’AFFAIRES]],Paramètres[#Headers],0))*Détails[[#This Row],[HEURES DE TRAVAIL (RÉELLES)]]</f>
        <v>39000</v>
      </c>
      <c r="T6" s="21">
        <f>INDEX(Paramètres[],MATCH(Détails[[#This Row],[TYPE DE PROJET]],Paramètres[TYPE DE PROJET],0),MATCH(Détails[[#Headers],[AVOCAT PLAIDANT]],Paramètres[#Headers],0))*INDEX('PARAMÈTRES DU PROJET'!$B$12:$H$12,1,MATCH(Détails[[#Headers],[AVOCAT PLAIDANT]],Paramètres[#Headers],0))*Détails[[#This Row],[HEURES DE TRAVAIL (RÉELLES)]]</f>
        <v>0</v>
      </c>
      <c r="U6"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(RÉELLES)]]</f>
        <v>10725</v>
      </c>
      <c r="V6"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(RÉELLES)]]</f>
        <v>0</v>
      </c>
      <c r="W6" s="21">
        <f>INDEX(Paramètres[],MATCH(Détails[[#This Row],[TYPE DE PROJET]],Paramètres[TYPE DE PROJET],0),MATCH(Détails[[#Headers],[PERSONNEL ADMINISTRATIF]],Paramètres[#Headers],0))*INDEX('PARAMÈTRES DU PROJET'!$B$12:$H$12,1,MATCH(Détails[[#Headers],[PERSONNEL ADMINISTRATIF]],Paramètres[#Headers],0))*Détails[[#This Row],[HEURES DE TRAVAIL (RÉELLES)]]</f>
        <v>19500</v>
      </c>
      <c r="Y6" s="28"/>
      <c r="Z6" s="28"/>
      <c r="AA6" s="28"/>
      <c r="AB6" s="28"/>
      <c r="AC6" s="28"/>
    </row>
    <row r="7" spans="1:29" x14ac:dyDescent="0.2">
      <c r="B7" t="s">
        <v>40</v>
      </c>
      <c r="C7" t="s">
        <v>16</v>
      </c>
      <c r="D7" s="7">
        <f ca="1">TODAY()+150</f>
        <v>43668</v>
      </c>
      <c r="E7" s="7">
        <f ca="1">TODAY()+150</f>
        <v>43668</v>
      </c>
      <c r="F7" s="7">
        <f ca="1">TODAY()+150</f>
        <v>43668</v>
      </c>
      <c r="G7" s="7">
        <f ca="1">TODAY()+170</f>
        <v>43688</v>
      </c>
      <c r="H7">
        <v>500</v>
      </c>
      <c r="I7">
        <v>500</v>
      </c>
      <c r="J7">
        <f ca="1">DAYS360(Détails[[#This Row],[DATE DE DÉBUT ESTIMÉE]],Détails[[#This Row],[DATE DE FIN ESTIMÉE]],FALSE)</f>
        <v>0</v>
      </c>
      <c r="K7">
        <f ca="1">DAYS360(Détails[[#This Row],[DATE DE DÉBUT RÉELLE]],Détails[[#This Row],[DATE DE FIN RÉELLE]],FALSE)</f>
        <v>19</v>
      </c>
      <c r="L7" s="21">
        <f>INDEX(Paramètres[],MATCH(Détails[[#This Row],[TYPE DE PROJET]],Paramètres[TYPE DE PROJET],0),MATCH(Détails[[#Headers],[PARTENAIRE GÉNÉRAL]],Paramètres[#Headers],0))*INDEX('PARAMÈTRES DU PROJET'!$B$12:$H$12,1,MATCH(Détails[[#Headers],[PARTENAIRE GÉNÉRAL]],Paramètres[#Headers],0))*Détails[[#This Row],[HEURES DE TRAVAIL (ESTIMÉES)]]</f>
        <v>35000</v>
      </c>
      <c r="M7" s="21">
        <f>INDEX(Paramètres[],MATCH(Détails[[#This Row],[TYPE DE PROJET]],Paramètres[TYPE DE PROJET],0),MATCH(Détails[[#Headers],[AVOCAT D’AFFAIRES]],Paramètres[#Headers],0))*INDEX('PARAMÈTRES DU PROJET'!$B$12:$H$12,1,MATCH(Détails[[#Headers],[AVOCAT D’AFFAIRES]],Paramètres[#Headers],0))*Détails[[#This Row],[HEURES DE TRAVAIL (ESTIMÉES)]]</f>
        <v>0</v>
      </c>
      <c r="N7" s="21">
        <f>INDEX(Paramètres[],MATCH(Détails[[#This Row],[TYPE DE PROJET]],Paramètres[TYPE DE PROJET],0),MATCH(Détails[[#Headers],[AVOCAT PLAIDANT]],Paramètres[#Headers],0))*INDEX('PARAMÈTRES DU PROJET'!$B$12:$H$12,1,MATCH(Détails[[#Headers],[AVOCAT PLAIDANT]],Paramètres[#Headers],0))*Détails[[#This Row],[HEURES DE TRAVAIL (ESTIMÉES)]]</f>
        <v>75000</v>
      </c>
      <c r="O7"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(ESTIMÉES)]]</f>
        <v>0</v>
      </c>
      <c r="P7"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(ESTIMÉES)]]</f>
        <v>0</v>
      </c>
      <c r="Q7" s="21">
        <f>INDEX(Paramètres[],MATCH(Détails[[#This Row],[TYPE DE PROJET]],Paramètres[TYPE DE PROJET],0),MATCH(Détails[[#Headers],[PERSONNEL ADMINISTRATIF]],Paramètres[#Headers],0))*INDEX('PARAMÈTRES DU PROJET'!$B$12:$H$12,1,MATCH(Détails[[#Headers],[PERSONNEL ADMINISTRATIF]],Paramètres[#Headers],0))*Détails[[#This Row],[HEURES DE TRAVAIL (ESTIMÉES)]]</f>
        <v>18750</v>
      </c>
      <c r="R7" s="21">
        <f>INDEX(Paramètres[],MATCH(Détails[[#This Row],[TYPE DE PROJET]],Paramètres[TYPE DE PROJET],0),MATCH(Détails[[#Headers],[PARTENAIRE GÉNÉRAL]],Paramètres[#Headers],0))*INDEX('PARAMÈTRES DU PROJET'!$B$12:$H$12,1,MATCH(Détails[[#Headers],[PARTENAIRE GÉNÉRAL]],Paramètres[#Headers],0))*Détails[[#This Row],[HEURES DE TRAVAIL (RÉELLES)]]</f>
        <v>35000</v>
      </c>
      <c r="S7" s="21">
        <f>INDEX(Paramètres[],MATCH(Détails[[#This Row],[TYPE DE PROJET]],Paramètres[TYPE DE PROJET],0),MATCH(Détails[[#Headers],[AVOCAT D’AFFAIRES]],Paramètres[#Headers],0))*INDEX('PARAMÈTRES DU PROJET'!$B$12:$H$12,1,MATCH(Détails[[#Headers],[AVOCAT D’AFFAIRES]],Paramètres[#Headers],0))*Détails[[#This Row],[HEURES DE TRAVAIL (RÉELLES)]]</f>
        <v>0</v>
      </c>
      <c r="T7" s="21">
        <f>INDEX(Paramètres[],MATCH(Détails[[#This Row],[TYPE DE PROJET]],Paramètres[TYPE DE PROJET],0),MATCH(Détails[[#Headers],[AVOCAT PLAIDANT]],Paramètres[#Headers],0))*INDEX('PARAMÈTRES DU PROJET'!$B$12:$H$12,1,MATCH(Détails[[#Headers],[AVOCAT PLAIDANT]],Paramètres[#Headers],0))*Détails[[#This Row],[HEURES DE TRAVAIL (RÉELLES)]]</f>
        <v>75000</v>
      </c>
      <c r="U7"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(RÉELLES)]]</f>
        <v>0</v>
      </c>
      <c r="V7"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(RÉELLES)]]</f>
        <v>0</v>
      </c>
      <c r="W7" s="21">
        <f>INDEX(Paramètres[],MATCH(Détails[[#This Row],[TYPE DE PROJET]],Paramètres[TYPE DE PROJET],0),MATCH(Détails[[#Headers],[PERSONNEL ADMINISTRATIF]],Paramètres[#Headers],0))*INDEX('PARAMÈTRES DU PROJET'!$B$12:$H$12,1,MATCH(Détails[[#Headers],[PERSONNEL ADMINISTRATIF]],Paramètres[#Headers],0))*Détails[[#This Row],[HEURES DE TRAVAIL (RÉELLES)]]</f>
        <v>18750</v>
      </c>
      <c r="Y7" s="28"/>
      <c r="Z7" s="28"/>
      <c r="AA7" s="28"/>
      <c r="AB7" s="28"/>
      <c r="AC7" s="28"/>
    </row>
    <row r="8" spans="1:29" x14ac:dyDescent="0.2">
      <c r="B8" t="s">
        <v>41</v>
      </c>
      <c r="C8" t="s">
        <v>17</v>
      </c>
      <c r="D8" s="7">
        <f ca="1">TODAY()+200</f>
        <v>43718</v>
      </c>
      <c r="E8" s="7">
        <f ca="1">TODAY()+230</f>
        <v>43748</v>
      </c>
      <c r="F8" s="7">
        <f ca="1">TODAY()+230</f>
        <v>43748</v>
      </c>
      <c r="G8" s="7">
        <f ca="1">TODAY()+230</f>
        <v>43748</v>
      </c>
      <c r="H8">
        <v>150</v>
      </c>
      <c r="I8">
        <v>145</v>
      </c>
      <c r="J8">
        <f ca="1">DAYS360(Détails[[#This Row],[DATE DE DÉBUT ESTIMÉE]],Détails[[#This Row],[DATE DE FIN ESTIMÉE]],FALSE)</f>
        <v>30</v>
      </c>
      <c r="K8">
        <f ca="1">DAYS360(Détails[[#This Row],[DATE DE DÉBUT RÉELLE]],Détails[[#This Row],[DATE DE FIN RÉELLE]],FALSE)</f>
        <v>0</v>
      </c>
      <c r="L8" s="21">
        <f>INDEX(Paramètres[],MATCH(Détails[[#This Row],[TYPE DE PROJET]],Paramètres[TYPE DE PROJET],0),MATCH(Détails[[#Headers],[PARTENAIRE GÉNÉRAL]],Paramètres[#Headers],0))*INDEX('PARAMÈTRES DU PROJET'!$B$12:$H$12,1,MATCH(Détails[[#Headers],[PARTENAIRE GÉNÉRAL]],Paramètres[#Headers],0))*Détails[[#This Row],[HEURES DE TRAVAIL (ESTIMÉES)]]</f>
        <v>5250</v>
      </c>
      <c r="M8" s="21">
        <f>INDEX(Paramètres[],MATCH(Détails[[#This Row],[TYPE DE PROJET]],Paramètres[TYPE DE PROJET],0),MATCH(Détails[[#Headers],[AVOCAT D’AFFAIRES]],Paramètres[#Headers],0))*INDEX('PARAMÈTRES DU PROJET'!$B$12:$H$12,1,MATCH(Détails[[#Headers],[AVOCAT D’AFFAIRES]],Paramètres[#Headers],0))*Détails[[#This Row],[HEURES DE TRAVAIL (ESTIMÉES)]]</f>
        <v>0</v>
      </c>
      <c r="N8" s="21">
        <f>INDEX(Paramètres[],MATCH(Détails[[#This Row],[TYPE DE PROJET]],Paramètres[TYPE DE PROJET],0),MATCH(Détails[[#Headers],[AVOCAT PLAIDANT]],Paramètres[#Headers],0))*INDEX('PARAMÈTRES DU PROJET'!$B$12:$H$12,1,MATCH(Détails[[#Headers],[AVOCAT PLAIDANT]],Paramètres[#Headers],0))*Détails[[#This Row],[HEURES DE TRAVAIL (ESTIMÉES)]]</f>
        <v>0</v>
      </c>
      <c r="O8"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(ESTIMÉES)]]</f>
        <v>24750</v>
      </c>
      <c r="P8"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(ESTIMÉES)]]</f>
        <v>0</v>
      </c>
      <c r="Q8" s="21">
        <f>INDEX(Paramètres[],MATCH(Détails[[#This Row],[TYPE DE PROJET]],Paramètres[TYPE DE PROJET],0),MATCH(Détails[[#Headers],[PERSONNEL ADMINISTRATIF]],Paramètres[#Headers],0))*INDEX('PARAMÈTRES DU PROJET'!$B$12:$H$12,1,MATCH(Détails[[#Headers],[PERSONNEL ADMINISTRATIF]],Paramètres[#Headers],0))*Détails[[#This Row],[HEURES DE TRAVAIL (ESTIMÉES)]]</f>
        <v>5625</v>
      </c>
      <c r="R8" s="21">
        <f>INDEX(Paramètres[],MATCH(Détails[[#This Row],[TYPE DE PROJET]],Paramètres[TYPE DE PROJET],0),MATCH(Détails[[#Headers],[PARTENAIRE GÉNÉRAL]],Paramètres[#Headers],0))*INDEX('PARAMÈTRES DU PROJET'!$B$12:$H$12,1,MATCH(Détails[[#Headers],[PARTENAIRE GÉNÉRAL]],Paramètres[#Headers],0))*Détails[[#This Row],[HEURES DE TRAVAIL (RÉELLES)]]</f>
        <v>5075</v>
      </c>
      <c r="S8" s="21">
        <f>INDEX(Paramètres[],MATCH(Détails[[#This Row],[TYPE DE PROJET]],Paramètres[TYPE DE PROJET],0),MATCH(Détails[[#Headers],[AVOCAT D’AFFAIRES]],Paramètres[#Headers],0))*INDEX('PARAMÈTRES DU PROJET'!$B$12:$H$12,1,MATCH(Détails[[#Headers],[AVOCAT D’AFFAIRES]],Paramètres[#Headers],0))*Détails[[#This Row],[HEURES DE TRAVAIL (RÉELLES)]]</f>
        <v>0</v>
      </c>
      <c r="T8" s="21">
        <f>INDEX(Paramètres[],MATCH(Détails[[#This Row],[TYPE DE PROJET]],Paramètres[TYPE DE PROJET],0),MATCH(Détails[[#Headers],[AVOCAT PLAIDANT]],Paramètres[#Headers],0))*INDEX('PARAMÈTRES DU PROJET'!$B$12:$H$12,1,MATCH(Détails[[#Headers],[AVOCAT PLAIDANT]],Paramètres[#Headers],0))*Détails[[#This Row],[HEURES DE TRAVAIL (RÉELLES)]]</f>
        <v>0</v>
      </c>
      <c r="U8"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(RÉELLES)]]</f>
        <v>23925</v>
      </c>
      <c r="V8"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(RÉELLES)]]</f>
        <v>0</v>
      </c>
      <c r="W8" s="21">
        <f>INDEX(Paramètres[],MATCH(Détails[[#This Row],[TYPE DE PROJET]],Paramètres[TYPE DE PROJET],0),MATCH(Détails[[#Headers],[PERSONNEL ADMINISTRATIF]],Paramètres[#Headers],0))*INDEX('PARAMÈTRES DU PROJET'!$B$12:$H$12,1,MATCH(Détails[[#Headers],[PERSONNEL ADMINISTRATIF]],Paramètres[#Headers],0))*Détails[[#This Row],[HEURES DE TRAVAIL (RÉELLES)]]</f>
        <v>5437.5</v>
      </c>
      <c r="Y8" s="28"/>
      <c r="Z8" s="28"/>
      <c r="AA8" s="28"/>
      <c r="AB8" s="28"/>
      <c r="AC8" s="28"/>
    </row>
    <row r="9" spans="1:29" x14ac:dyDescent="0.2">
      <c r="B9" t="s">
        <v>42</v>
      </c>
      <c r="C9" t="s">
        <v>18</v>
      </c>
      <c r="D9" s="7">
        <f ca="1">TODAY()+220</f>
        <v>43738</v>
      </c>
      <c r="E9" s="7">
        <f ca="1">TODAY()+250</f>
        <v>43768</v>
      </c>
      <c r="F9" s="7">
        <f ca="1">TODAY()+230</f>
        <v>43748</v>
      </c>
      <c r="G9" s="7">
        <f ca="1">TODAY()+259</f>
        <v>43777</v>
      </c>
      <c r="H9">
        <v>250</v>
      </c>
      <c r="I9">
        <v>255</v>
      </c>
      <c r="J9">
        <f ca="1">DAYS360(Détails[[#This Row],[DATE DE DÉBUT ESTIMÉE]],Détails[[#This Row],[DATE DE FIN ESTIMÉE]],FALSE)</f>
        <v>30</v>
      </c>
      <c r="K9">
        <f ca="1">DAYS360(Détails[[#This Row],[DATE DE DÉBUT RÉELLE]],Détails[[#This Row],[DATE DE FIN RÉELLE]],FALSE)</f>
        <v>28</v>
      </c>
      <c r="L9" s="21">
        <f>INDEX(Paramètres[],MATCH(Détails[[#This Row],[TYPE DE PROJET]],Paramètres[TYPE DE PROJET],0),MATCH(Détails[[#Headers],[PARTENAIRE GÉNÉRAL]],Paramètres[#Headers],0))*INDEX('PARAMÈTRES DU PROJET'!$B$12:$H$12,1,MATCH(Détails[[#Headers],[PARTENAIRE GÉNÉRAL]],Paramètres[#Headers],0))*Détails[[#This Row],[HEURES DE TRAVAIL (ESTIMÉES)]]</f>
        <v>17500</v>
      </c>
      <c r="M9" s="21">
        <f>INDEX(Paramètres[],MATCH(Détails[[#This Row],[TYPE DE PROJET]],Paramètres[TYPE DE PROJET],0),MATCH(Détails[[#Headers],[AVOCAT D’AFFAIRES]],Paramètres[#Headers],0))*INDEX('PARAMÈTRES DU PROJET'!$B$12:$H$12,1,MATCH(Détails[[#Headers],[AVOCAT D’AFFAIRES]],Paramètres[#Headers],0))*Détails[[#This Row],[HEURES DE TRAVAIL (ESTIMÉES)]]</f>
        <v>6250</v>
      </c>
      <c r="N9" s="21">
        <f>INDEX(Paramètres[],MATCH(Détails[[#This Row],[TYPE DE PROJET]],Paramètres[TYPE DE PROJET],0),MATCH(Détails[[#Headers],[AVOCAT PLAIDANT]],Paramètres[#Headers],0))*INDEX('PARAMÈTRES DU PROJET'!$B$12:$H$12,1,MATCH(Détails[[#Headers],[AVOCAT PLAIDANT]],Paramètres[#Headers],0))*Détails[[#This Row],[HEURES DE TRAVAIL (ESTIMÉES)]]</f>
        <v>30000</v>
      </c>
      <c r="O9"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(ESTIMÉES)]]</f>
        <v>0</v>
      </c>
      <c r="P9"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(ESTIMÉES)]]</f>
        <v>0</v>
      </c>
      <c r="Q9" s="21">
        <f>INDEX(Paramètres[],MATCH(Détails[[#This Row],[TYPE DE PROJET]],Paramètres[TYPE DE PROJET],0),MATCH(Détails[[#Headers],[PERSONNEL ADMINISTRATIF]],Paramètres[#Headers],0))*INDEX('PARAMÈTRES DU PROJET'!$B$12:$H$12,1,MATCH(Détails[[#Headers],[PERSONNEL ADMINISTRATIF]],Paramètres[#Headers],0))*Détails[[#This Row],[HEURES DE TRAVAIL (ESTIMÉES)]]</f>
        <v>9375</v>
      </c>
      <c r="R9" s="21">
        <f>INDEX(Paramètres[],MATCH(Détails[[#This Row],[TYPE DE PROJET]],Paramètres[TYPE DE PROJET],0),MATCH(Détails[[#Headers],[PARTENAIRE GÉNÉRAL]],Paramètres[#Headers],0))*INDEX('PARAMÈTRES DU PROJET'!$B$12:$H$12,1,MATCH(Détails[[#Headers],[PARTENAIRE GÉNÉRAL]],Paramètres[#Headers],0))*Détails[[#This Row],[HEURES DE TRAVAIL (RÉELLES)]]</f>
        <v>17850</v>
      </c>
      <c r="S9" s="21">
        <f>INDEX(Paramètres[],MATCH(Détails[[#This Row],[TYPE DE PROJET]],Paramètres[TYPE DE PROJET],0),MATCH(Détails[[#Headers],[AVOCAT D’AFFAIRES]],Paramètres[#Headers],0))*INDEX('PARAMÈTRES DU PROJET'!$B$12:$H$12,1,MATCH(Détails[[#Headers],[AVOCAT D’AFFAIRES]],Paramètres[#Headers],0))*Détails[[#This Row],[HEURES DE TRAVAIL (RÉELLES)]]</f>
        <v>6375</v>
      </c>
      <c r="T9" s="21">
        <f>INDEX(Paramètres[],MATCH(Détails[[#This Row],[TYPE DE PROJET]],Paramètres[TYPE DE PROJET],0),MATCH(Détails[[#Headers],[AVOCAT PLAIDANT]],Paramètres[#Headers],0))*INDEX('PARAMÈTRES DU PROJET'!$B$12:$H$12,1,MATCH(Détails[[#Headers],[AVOCAT PLAIDANT]],Paramètres[#Headers],0))*Détails[[#This Row],[HEURES DE TRAVAIL (RÉELLES)]]</f>
        <v>30600</v>
      </c>
      <c r="U9" s="21">
        <f>INDEX(Paramètres[],MATCH(Détails[[#This Row],[TYPE DE PROJET]],Paramètres[TYPE DE PROJET],0),MATCH(Détails[[#Headers],[AVOCAT SPÉCIALISTE DE LA PROPRIÉTÉ INTELLECTUELLE]],Paramètres[#Headers],0))*INDEX('PARAMÈTRES DU PROJET'!$B$12:$H$12,1,MATCH(Détails[[#Headers],[AVOCAT SPÉCIALISTE DE LA PROPRIÉTÉ INTELLECTUELLE]],Paramètres[#Headers],0))*Détails[[#This Row],[HEURES DE TRAVAIL (RÉELLES)]]</f>
        <v>0</v>
      </c>
      <c r="V9" s="21">
        <f>INDEX(Paramètres[],MATCH(Détails[[#This Row],[TYPE DE PROJET]],Paramètres[TYPE DE PROJET],0),MATCH(Détails[[#Headers],[AVOCAT SPÉCIALISTE DU DROIT DE LA FAILLITE]],Paramètres[#Headers],0))*INDEX('PARAMÈTRES DU PROJET'!$B$12:$H$12,1,MATCH(Détails[[#Headers],[AVOCAT SPÉCIALISTE DU DROIT DE LA FAILLITE]],Paramètres[#Headers],0))*Détails[[#This Row],[HEURES DE TRAVAIL (RÉELLES)]]</f>
        <v>0</v>
      </c>
      <c r="W9" s="21">
        <f>INDEX(Paramètres[],MATCH(Détails[[#This Row],[TYPE DE PROJET]],Paramètres[TYPE DE PROJET],0),MATCH(Détails[[#Headers],[PERSONNEL ADMINISTRATIF]],Paramètres[#Headers],0))*INDEX('PARAMÈTRES DU PROJET'!$B$12:$H$12,1,MATCH(Détails[[#Headers],[PERSONNEL ADMINISTRATIF]],Paramètres[#Headers],0))*Détails[[#This Row],[HEURES DE TRAVAIL (RÉELLES)]]</f>
        <v>9562.5</v>
      </c>
      <c r="Y9" s="28"/>
      <c r="Z9" s="28"/>
      <c r="AA9" s="28"/>
      <c r="AB9" s="28"/>
      <c r="AC9" s="28"/>
    </row>
    <row r="10" spans="1:29" x14ac:dyDescent="0.2">
      <c r="B10" s="1" t="s">
        <v>34</v>
      </c>
      <c r="H10" s="1">
        <f>SUBTOTAL(109,Détails[HEURES DE TRAVAIL (ESTIMÉES)])</f>
        <v>1500</v>
      </c>
      <c r="I10" s="1">
        <f>SUBTOTAL(109,Détails[HEURES DE TRAVAIL (RÉELLES)])</f>
        <v>1510</v>
      </c>
      <c r="J10" s="1">
        <f ca="1">SUBTOTAL(109,Détails[DURÉE ESTIMÉE])</f>
        <v>189</v>
      </c>
      <c r="K10" s="1">
        <f ca="1">SUBTOTAL(109,Détails[DURÉE RÉELLE])</f>
        <v>170</v>
      </c>
    </row>
  </sheetData>
  <mergeCells count="1">
    <mergeCell ref="Y2:AC9"/>
  </mergeCells>
  <dataValidations count="1">
    <dataValidation type="list" allowBlank="1" showInputMessage="1" showErrorMessage="1" sqref="C5:C9" xr:uid="{00000000-0002-0000-0100-000000000000}">
      <formula1>TypeProjet</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baseColWidth="10" defaultColWidth="9.140625" defaultRowHeight="14.25" x14ac:dyDescent="0.2"/>
  <cols>
    <col min="1" max="1" width="1.85546875" style="10" customWidth="1"/>
    <col min="2" max="2" width="16.85546875" style="1" bestFit="1" customWidth="1"/>
    <col min="3" max="4" width="11.28515625" style="1" bestFit="1" customWidth="1"/>
    <col min="5" max="5" width="12.42578125" style="1" bestFit="1" customWidth="1"/>
    <col min="6" max="6" width="14.28515625" style="1" bestFit="1" customWidth="1"/>
    <col min="7" max="7" width="8.42578125" style="1" bestFit="1" customWidth="1"/>
    <col min="8" max="8" width="13.42578125" style="1" bestFit="1" customWidth="1"/>
    <col min="9" max="10" width="11.28515625" style="1" bestFit="1" customWidth="1"/>
    <col min="11" max="11" width="12.42578125" style="1" bestFit="1" customWidth="1"/>
    <col min="12" max="12" width="11.28515625" style="1" bestFit="1" customWidth="1"/>
    <col min="13" max="13" width="14.28515625" style="1" bestFit="1" customWidth="1"/>
    <col min="14" max="14" width="13.42578125" style="1" bestFit="1" customWidth="1"/>
    <col min="15" max="15" width="2.7109375" style="1" customWidth="1"/>
    <col min="16" max="16384" width="9.140625" style="1"/>
  </cols>
  <sheetData>
    <row r="1" spans="1:20" ht="35.450000000000003" customHeight="1" x14ac:dyDescent="0.35">
      <c r="A1" s="10" t="s">
        <v>78</v>
      </c>
      <c r="B1" s="2" t="str">
        <f>'PARAMÈTRES DU PROJET'!B1</f>
        <v>Nom de la société</v>
      </c>
      <c r="C1" s="2"/>
      <c r="D1" s="2"/>
      <c r="E1" s="2"/>
      <c r="F1" s="2"/>
      <c r="G1" s="2"/>
      <c r="H1" s="2"/>
      <c r="I1" s="2"/>
      <c r="J1" s="2"/>
      <c r="K1" s="2"/>
      <c r="L1" s="2"/>
      <c r="M1" s="2"/>
      <c r="N1" s="2"/>
    </row>
    <row r="2" spans="1:20" ht="19.5" x14ac:dyDescent="0.25">
      <c r="A2" s="10" t="s">
        <v>4</v>
      </c>
      <c r="B2" s="3" t="str">
        <f>'PARAMÈTRES DU PROJET'!B2</f>
        <v>Planification de projet pour les cabinets d’avocats</v>
      </c>
      <c r="C2" s="3"/>
      <c r="D2" s="3"/>
      <c r="E2" s="3"/>
      <c r="F2" s="3"/>
      <c r="G2" s="3"/>
      <c r="H2" s="3"/>
      <c r="I2" s="3"/>
      <c r="J2" s="3"/>
      <c r="K2" s="3"/>
    </row>
    <row r="3" spans="1:20" ht="15" x14ac:dyDescent="0.2">
      <c r="A3" s="10" t="s">
        <v>5</v>
      </c>
      <c r="B3" s="4" t="str">
        <f>'PARAMÈTRES DU PROJET'!B3</f>
        <v>Nom Confidentiel de la Société</v>
      </c>
      <c r="C3" s="4"/>
      <c r="D3" s="4"/>
      <c r="E3" s="4"/>
      <c r="F3" s="4"/>
      <c r="G3" s="4"/>
      <c r="H3" s="4"/>
      <c r="I3" s="4"/>
      <c r="J3" s="4"/>
      <c r="K3" s="4"/>
    </row>
    <row r="4" spans="1:20" x14ac:dyDescent="0.2">
      <c r="A4" s="10" t="s">
        <v>57</v>
      </c>
      <c r="C4" s="29" t="s">
        <v>59</v>
      </c>
      <c r="D4" s="30"/>
      <c r="E4" s="30"/>
      <c r="F4" s="30"/>
      <c r="G4" s="30"/>
      <c r="H4" s="31"/>
      <c r="I4" s="29" t="s">
        <v>66</v>
      </c>
      <c r="J4" s="30"/>
      <c r="K4" s="30"/>
      <c r="L4" s="30"/>
      <c r="M4" s="30"/>
      <c r="N4" s="31"/>
      <c r="P4" s="32" t="s">
        <v>72</v>
      </c>
      <c r="Q4" s="33"/>
      <c r="R4" s="33"/>
      <c r="S4" s="33"/>
      <c r="T4" s="33"/>
    </row>
    <row r="5" spans="1:20" s="9" customFormat="1" ht="38.25" x14ac:dyDescent="0.2">
      <c r="A5" s="19" t="s">
        <v>58</v>
      </c>
      <c r="B5" s="20" t="s">
        <v>37</v>
      </c>
      <c r="C5" s="8" t="s">
        <v>60</v>
      </c>
      <c r="D5" s="8" t="s">
        <v>61</v>
      </c>
      <c r="E5" s="8" t="s">
        <v>62</v>
      </c>
      <c r="F5" s="8" t="s">
        <v>63</v>
      </c>
      <c r="G5" s="8" t="s">
        <v>64</v>
      </c>
      <c r="H5" s="8" t="s">
        <v>65</v>
      </c>
      <c r="I5" s="8" t="s">
        <v>67</v>
      </c>
      <c r="J5" s="8" t="s">
        <v>73</v>
      </c>
      <c r="K5" s="8" t="s">
        <v>68</v>
      </c>
      <c r="L5" s="8" t="s">
        <v>69</v>
      </c>
      <c r="M5" s="8" t="s">
        <v>70</v>
      </c>
      <c r="N5" s="8" t="s">
        <v>71</v>
      </c>
      <c r="P5" s="33"/>
      <c r="Q5" s="33"/>
      <c r="R5" s="33"/>
      <c r="S5" s="33"/>
      <c r="T5" s="33"/>
    </row>
    <row r="6" spans="1:20" x14ac:dyDescent="0.2">
      <c r="B6" t="s">
        <v>38</v>
      </c>
      <c r="C6" s="24">
        <v>7000</v>
      </c>
      <c r="D6" s="24">
        <v>20000</v>
      </c>
      <c r="E6" s="24">
        <v>0</v>
      </c>
      <c r="F6" s="24">
        <v>0</v>
      </c>
      <c r="G6" s="24">
        <v>0</v>
      </c>
      <c r="H6" s="24">
        <v>12500</v>
      </c>
      <c r="I6" s="24">
        <v>7700</v>
      </c>
      <c r="J6" s="24">
        <v>22000</v>
      </c>
      <c r="K6" s="24">
        <v>0</v>
      </c>
      <c r="L6" s="24">
        <v>0</v>
      </c>
      <c r="M6" s="24">
        <v>0</v>
      </c>
      <c r="N6" s="24">
        <v>13750</v>
      </c>
      <c r="P6" s="33"/>
      <c r="Q6" s="33"/>
      <c r="R6" s="33"/>
      <c r="S6" s="33"/>
      <c r="T6" s="33"/>
    </row>
    <row r="7" spans="1:20" x14ac:dyDescent="0.2">
      <c r="B7" t="s">
        <v>39</v>
      </c>
      <c r="C7" s="24">
        <v>14000</v>
      </c>
      <c r="D7" s="24">
        <v>40000</v>
      </c>
      <c r="E7" s="24">
        <v>0</v>
      </c>
      <c r="F7" s="24">
        <v>11000</v>
      </c>
      <c r="G7" s="24">
        <v>0</v>
      </c>
      <c r="H7" s="24">
        <v>20000</v>
      </c>
      <c r="I7" s="24">
        <v>13650</v>
      </c>
      <c r="J7" s="24">
        <v>39000</v>
      </c>
      <c r="K7" s="24">
        <v>0</v>
      </c>
      <c r="L7" s="24">
        <v>10725</v>
      </c>
      <c r="M7" s="24">
        <v>0</v>
      </c>
      <c r="N7" s="24">
        <v>19500</v>
      </c>
      <c r="P7" s="33"/>
      <c r="Q7" s="33"/>
      <c r="R7" s="33"/>
      <c r="S7" s="33"/>
      <c r="T7" s="33"/>
    </row>
    <row r="8" spans="1:20" x14ac:dyDescent="0.2">
      <c r="B8" t="s">
        <v>40</v>
      </c>
      <c r="C8" s="24">
        <v>35000</v>
      </c>
      <c r="D8" s="24">
        <v>0</v>
      </c>
      <c r="E8" s="24">
        <v>75000</v>
      </c>
      <c r="F8" s="24">
        <v>0</v>
      </c>
      <c r="G8" s="24">
        <v>0</v>
      </c>
      <c r="H8" s="24">
        <v>18750</v>
      </c>
      <c r="I8" s="24">
        <v>35000</v>
      </c>
      <c r="J8" s="24">
        <v>0</v>
      </c>
      <c r="K8" s="24">
        <v>75000</v>
      </c>
      <c r="L8" s="24">
        <v>0</v>
      </c>
      <c r="M8" s="24">
        <v>0</v>
      </c>
      <c r="N8" s="24">
        <v>18750</v>
      </c>
      <c r="P8" s="33"/>
      <c r="Q8" s="33"/>
      <c r="R8" s="33"/>
      <c r="S8" s="33"/>
      <c r="T8" s="33"/>
    </row>
    <row r="9" spans="1:20" x14ac:dyDescent="0.2">
      <c r="B9" t="s">
        <v>41</v>
      </c>
      <c r="C9" s="24">
        <v>5250</v>
      </c>
      <c r="D9" s="24">
        <v>0</v>
      </c>
      <c r="E9" s="24">
        <v>0</v>
      </c>
      <c r="F9" s="24">
        <v>24750</v>
      </c>
      <c r="G9" s="24">
        <v>0</v>
      </c>
      <c r="H9" s="24">
        <v>5625</v>
      </c>
      <c r="I9" s="24">
        <v>5075</v>
      </c>
      <c r="J9" s="24">
        <v>0</v>
      </c>
      <c r="K9" s="24">
        <v>0</v>
      </c>
      <c r="L9" s="24">
        <v>23925</v>
      </c>
      <c r="M9" s="24">
        <v>0</v>
      </c>
      <c r="N9" s="24">
        <v>5437.5</v>
      </c>
      <c r="P9" s="33"/>
      <c r="Q9" s="33"/>
      <c r="R9" s="33"/>
      <c r="S9" s="33"/>
      <c r="T9" s="33"/>
    </row>
    <row r="10" spans="1:20" x14ac:dyDescent="0.2">
      <c r="B10" t="s">
        <v>42</v>
      </c>
      <c r="C10" s="24">
        <v>17500</v>
      </c>
      <c r="D10" s="24">
        <v>6250</v>
      </c>
      <c r="E10" s="24">
        <v>30000</v>
      </c>
      <c r="F10" s="24">
        <v>0</v>
      </c>
      <c r="G10" s="24">
        <v>0</v>
      </c>
      <c r="H10" s="24">
        <v>9375</v>
      </c>
      <c r="I10" s="24">
        <v>17850</v>
      </c>
      <c r="J10" s="24">
        <v>6375</v>
      </c>
      <c r="K10" s="24">
        <v>30600</v>
      </c>
      <c r="L10" s="24">
        <v>0</v>
      </c>
      <c r="M10" s="24">
        <v>0</v>
      </c>
      <c r="N10" s="24">
        <v>9562.5</v>
      </c>
      <c r="P10" s="33"/>
      <c r="Q10" s="33"/>
      <c r="R10" s="33"/>
      <c r="S10" s="33"/>
      <c r="T10" s="33"/>
    </row>
    <row r="11" spans="1:20" x14ac:dyDescent="0.2">
      <c r="B11" t="s">
        <v>82</v>
      </c>
      <c r="C11" s="24">
        <v>78750</v>
      </c>
      <c r="D11" s="24">
        <v>66250</v>
      </c>
      <c r="E11" s="24">
        <v>105000</v>
      </c>
      <c r="F11" s="24">
        <v>35750</v>
      </c>
      <c r="G11" s="24">
        <v>0</v>
      </c>
      <c r="H11" s="24">
        <v>66250</v>
      </c>
      <c r="I11" s="24">
        <v>79275</v>
      </c>
      <c r="J11" s="24">
        <v>67375</v>
      </c>
      <c r="K11" s="24">
        <v>105600</v>
      </c>
      <c r="L11" s="24">
        <v>34650</v>
      </c>
      <c r="M11" s="24">
        <v>0</v>
      </c>
      <c r="N11" s="24">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6"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Début</vt:lpstr>
      <vt:lpstr>PARAMÈTRES DU PROJET</vt:lpstr>
      <vt:lpstr>DÉTAILS DU PROJET</vt:lpstr>
      <vt:lpstr>TOTAUX DU PROJET</vt:lpstr>
      <vt:lpstr>'DÉTAILS DU PROJET'!Impression_des_titres</vt:lpstr>
      <vt:lpstr>'TOTAUX DU PROJET'!Impression_des_titres</vt:lpstr>
      <vt:lpstr>TypeProjet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2018-05-29T11:56:34Z</dcterms:created>
  <dcterms:modified xsi:type="dcterms:W3CDTF">2019-02-22T02:28:50Z</dcterms:modified>
</cp:coreProperties>
</file>

<file path=docProps/custom.xml><?xml version="1.0" encoding="utf-8"?>
<Properties xmlns="http://schemas.openxmlformats.org/officeDocument/2006/custom-properties" xmlns:vt="http://schemas.openxmlformats.org/officeDocument/2006/docPropsVTypes"/>
</file>