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5_FY14Mar25\08_Spotcheck_implementation\FRA\"/>
    </mc:Choice>
  </mc:AlternateContent>
  <bookViews>
    <workbookView xWindow="0" yWindow="0" windowWidth="20490" windowHeight="7515"/>
  </bookViews>
  <sheets>
    <sheet name="Tableau de bord" sheetId="1" r:id="rId1"/>
    <sheet name="Actif" sheetId="2" r:id="rId2"/>
    <sheet name="Passif" sheetId="3" r:id="rId3"/>
    <sheet name="calculs" sheetId="4" state="hidden" r:id="rId4"/>
  </sheets>
  <definedNames>
    <definedName name="SituationNette">calculs!$C$23</definedName>
    <definedName name="TotalActif">calculs!$C$15</definedName>
    <definedName name="TotalPassif">calculs!$C$20</definedName>
    <definedName name="_xlnm.Print_Area" localSheetId="0">'Tableau de bord'!$A$1:$H$19</definedName>
  </definedNames>
  <calcPr calcId="152511"/>
</workbook>
</file>

<file path=xl/calcChain.xml><?xml version="1.0" encoding="utf-8"?>
<calcChain xmlns="http://schemas.openxmlformats.org/spreadsheetml/2006/main">
  <c r="J13" i="3" l="1"/>
  <c r="F13" i="3"/>
  <c r="J23" i="2"/>
  <c r="F23" i="2"/>
  <c r="J13" i="2"/>
  <c r="F13" i="2"/>
  <c r="C18" i="4" l="1"/>
  <c r="C20" i="4"/>
  <c r="C15" i="4"/>
  <c r="B12" i="2" s="1"/>
  <c r="C14" i="4"/>
  <c r="C13" i="4"/>
  <c r="C12" i="4"/>
  <c r="C11" i="4"/>
  <c r="B19" i="4"/>
  <c r="B18" i="4"/>
  <c r="B13" i="4"/>
  <c r="B14" i="4"/>
  <c r="B12" i="4"/>
  <c r="B11" i="4"/>
  <c r="B12" i="3" l="1"/>
  <c r="G11" i="1"/>
  <c r="D11" i="1"/>
  <c r="C19" i="4"/>
  <c r="C23" i="4" l="1"/>
  <c r="B11" i="1" s="1"/>
</calcChain>
</file>

<file path=xl/sharedStrings.xml><?xml version="1.0" encoding="utf-8"?>
<sst xmlns="http://schemas.openxmlformats.org/spreadsheetml/2006/main" count="98" uniqueCount="74">
  <si>
    <t>TABLEAU DE BORD</t>
  </si>
  <si>
    <t>SITUATION NETTE</t>
  </si>
  <si>
    <t>TOTAL DE L’ACTIF</t>
  </si>
  <si>
    <t xml:space="preserve"> LIQUIDITÉS</t>
  </si>
  <si>
    <t xml:space="preserve"> INVESTISSEMENTS</t>
  </si>
  <si>
    <t xml:space="preserve"> RETRAITE</t>
  </si>
  <si>
    <t xml:space="preserve"> PERSONNEL</t>
  </si>
  <si>
    <t>AFFICHER L’ACTIF &gt;</t>
  </si>
  <si>
    <t>SYNTHÈSE VALEUR NETTE</t>
  </si>
  <si>
    <t>TOTAL DU PASSIF</t>
  </si>
  <si>
    <t xml:space="preserve"> NON GARANTI</t>
  </si>
  <si>
    <t xml:space="preserve"> GARANTI</t>
  </si>
  <si>
    <t>AFFICHER LE PASSIF &gt;</t>
  </si>
  <si>
    <t xml:space="preserve"> </t>
  </si>
  <si>
    <t>ACTIF</t>
  </si>
  <si>
    <t>&lt; AFFICHER LE TABLEAU DE BORD</t>
  </si>
  <si>
    <t>LIQUIDITÉS</t>
  </si>
  <si>
    <t>ENCAISSE</t>
  </si>
  <si>
    <t>COMPTES COURANTS</t>
  </si>
  <si>
    <t>COMPTES D’ÉPARGNE</t>
  </si>
  <si>
    <t>COMPTES DU MARCHÉ MONÉTAIRE</t>
  </si>
  <si>
    <t>CERTIFICATS DE DÉPÔT</t>
  </si>
  <si>
    <t>BONS DU TRÉSOR</t>
  </si>
  <si>
    <t>VALEUR DE RACHAT DES CONTRATS D’ASSURANCE VIE</t>
  </si>
  <si>
    <t>AUTRES LIQUIDITÉS</t>
  </si>
  <si>
    <t>SOUS-TOTAL</t>
  </si>
  <si>
    <t>INVESTISSEMENTS</t>
  </si>
  <si>
    <t>ACTIONS</t>
  </si>
  <si>
    <t>OBLIGATIONS</t>
  </si>
  <si>
    <t>FONDS COMMUNS DE PLACEMENT</t>
  </si>
  <si>
    <t>PARTICIPATIONS DANS LA SOCIÉTÉ</t>
  </si>
  <si>
    <t>AUTRES INVESTISSEMENTS 1</t>
  </si>
  <si>
    <t>AUTRES INVESTISSEMENTS 2</t>
  </si>
  <si>
    <t>VALEUR</t>
  </si>
  <si>
    <t>PERSONNEL</t>
  </si>
  <si>
    <t>RÉSIDENCE PRINCIPALE</t>
  </si>
  <si>
    <t>RÉSIDENCE SECONDAIRE</t>
  </si>
  <si>
    <t>PIÈCES DE COLLECTION</t>
  </si>
  <si>
    <t>AUTOMOBILES</t>
  </si>
  <si>
    <t>MOBILIER</t>
  </si>
  <si>
    <t>FOURRURES ET BIJOUX</t>
  </si>
  <si>
    <t>AUTRES ACTIFS 1</t>
  </si>
  <si>
    <t>AUTRES ACTIFS 2</t>
  </si>
  <si>
    <t>RETRAITE</t>
  </si>
  <si>
    <t>PENSION</t>
  </si>
  <si>
    <t>COMPTES DE RETRAITE INDIVIDUELS</t>
  </si>
  <si>
    <t>COMPTES DE RETRAITE</t>
  </si>
  <si>
    <t>ÉPARGNE RETRAITE PAR CAPITALISATION</t>
  </si>
  <si>
    <t>SEP</t>
  </si>
  <si>
    <t>AUTRE PENSION</t>
  </si>
  <si>
    <t>PASSIF</t>
  </si>
  <si>
    <t>&lt; AFFICHER L’ACTIF</t>
  </si>
  <si>
    <t>NON GARANTI</t>
  </si>
  <si>
    <t>CARTES DE CRÉDIT</t>
  </si>
  <si>
    <t>COMPTES DE CHARGES</t>
  </si>
  <si>
    <t>PRÊTS ÉTUDIANT</t>
  </si>
  <si>
    <t>PENSION ALIMENTAIRE</t>
  </si>
  <si>
    <t>PENSION ALIMENTAIRE (ENFANTS)</t>
  </si>
  <si>
    <t>PASSIF D’IMPÔTS</t>
  </si>
  <si>
    <t>AUTRES NON GARANTIS 1</t>
  </si>
  <si>
    <t>AUTRES NON GARANTIS 2</t>
  </si>
  <si>
    <t>OWE</t>
  </si>
  <si>
    <t>PRÊTS AUTO</t>
  </si>
  <si>
    <t>CRÉDITS AUTO</t>
  </si>
  <si>
    <t>CRÉDITS CONSO</t>
  </si>
  <si>
    <t>CRÉDITS IMMOBILIERS</t>
  </si>
  <si>
    <t>PRÊTS SUR VALEUR DOMICILIAIRE</t>
  </si>
  <si>
    <t>AUTRES GARANTIS 1</t>
  </si>
  <si>
    <t>AUTRES GARANTIS 2</t>
  </si>
  <si>
    <t>*** Cette feuille doit rester masquée ***</t>
  </si>
  <si>
    <t>Total de l’actif</t>
  </si>
  <si>
    <t>Total du passif</t>
  </si>
  <si>
    <t>Situation nette</t>
  </si>
  <si>
    <t>GARANTI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</si>
</sst>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&quot;€&quot;"/>
  </numFmts>
  <fonts count="19" x14ac:knownFonts="1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9"/>
      <color theme="1"/>
      <name val="Trebuchet MS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n">
        <color theme="7" tint="0.79998168889431442"/>
      </left>
      <right/>
      <top/>
      <bottom/>
      <diagonal/>
    </border>
  </borders>
  <cellStyleXfs count="7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2" borderId="0" applyNumberFormat="0" applyFill="0" applyBorder="0" applyAlignment="0" applyProtection="0"/>
    <xf numFmtId="0" fontId="16" fillId="2" borderId="0" applyNumberFormat="0" applyFill="0" applyBorder="0" applyAlignment="0" applyProtection="0"/>
  </cellStyleXfs>
  <cellXfs count="63">
    <xf numFmtId="0" fontId="0" fillId="2" borderId="0" xfId="0"/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11" fillId="2" borderId="2" xfId="4" applyFill="1" applyBorder="1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left" indent="1"/>
    </xf>
    <xf numFmtId="0" fontId="15" fillId="2" borderId="0" xfId="5" applyBorder="1" applyAlignment="1">
      <alignment horizontal="center"/>
    </xf>
    <xf numFmtId="0" fontId="15" fillId="2" borderId="0" xfId="5" applyAlignment="1">
      <alignment horizontal="center"/>
    </xf>
    <xf numFmtId="0" fontId="15" fillId="2" borderId="0" xfId="5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0" fillId="2" borderId="13" xfId="0" applyFill="1" applyBorder="1"/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0" fontId="17" fillId="2" borderId="0" xfId="0" applyFont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right" vertical="center" indent="1"/>
    </xf>
    <xf numFmtId="3" fontId="18" fillId="2" borderId="0" xfId="0" applyNumberFormat="1" applyFont="1" applyFill="1" applyAlignment="1">
      <alignment horizontal="right" vertical="center" indent="1"/>
    </xf>
    <xf numFmtId="165" fontId="9" fillId="2" borderId="6" xfId="0" applyNumberFormat="1" applyFont="1" applyBorder="1" applyAlignment="1">
      <alignment horizontal="center"/>
    </xf>
    <xf numFmtId="165" fontId="10" fillId="2" borderId="6" xfId="0" applyNumberFormat="1" applyFont="1" applyBorder="1" applyAlignment="1">
      <alignment horizontal="center"/>
    </xf>
    <xf numFmtId="165" fontId="2" fillId="5" borderId="0" xfId="0" applyNumberFormat="1" applyFont="1" applyFill="1" applyAlignment="1">
      <alignment horizontal="right" indent="1"/>
    </xf>
    <xf numFmtId="165" fontId="2" fillId="3" borderId="0" xfId="0" applyNumberFormat="1" applyFont="1" applyFill="1" applyAlignment="1">
      <alignment horizontal="right" indent="1"/>
    </xf>
    <xf numFmtId="165" fontId="2" fillId="4" borderId="0" xfId="0" applyNumberFormat="1" applyFont="1" applyFill="1" applyAlignment="1">
      <alignment horizontal="right" indent="1"/>
    </xf>
    <xf numFmtId="165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</cellXfs>
  <cellStyles count="7">
    <cellStyle name="Lien hypertexte" xfId="5" builtinId="8" customBuiltin="1"/>
    <cellStyle name="Lien hypertexte visité" xfId="6" builtinId="9" customBuiltin="1"/>
    <cellStyle name="Normal" xfId="0" builtinId="0" customBuiltin="1"/>
    <cellStyle name="Titre" xfId="4" builtinId="15" customBuiltin="1"/>
    <cellStyle name="Titre 1" xfId="1" builtinId="16" customBuiltin="1"/>
    <cellStyle name="Titre 2" xfId="2" builtinId="17" customBuiltin="1"/>
    <cellStyle name="Titre 3" xfId="3" builtinId="18" customBuiltin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Table Liquidités" defaultPivotStyle="PivotStyleLight16">
    <tableStyle name="Table Liquidités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Table Investissements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Table Personnel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Table Retrait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Table Garantis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Table Non garantis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ACTIF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calculs!$B$11:$B$14</c:f>
              <c:strCache>
                <c:ptCount val="4"/>
                <c:pt idx="0">
                  <c:v>LIQUIDITÉS</c:v>
                </c:pt>
                <c:pt idx="1">
                  <c:v>INVESTISSEMENTS</c:v>
                </c:pt>
                <c:pt idx="2">
                  <c:v>RETRAITE</c:v>
                </c:pt>
                <c:pt idx="3">
                  <c:v>PERSONNEL</c:v>
                </c:pt>
              </c:strCache>
            </c:strRef>
          </c:cat>
          <c:val>
            <c:numRef>
              <c:f>calculs!$C$11:$C$14</c:f>
              <c:numCache>
                <c:formatCode>#\ ##0\ "€"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PASSIF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calculs!$B$18:$B$19</c:f>
              <c:strCache>
                <c:ptCount val="2"/>
                <c:pt idx="0">
                  <c:v>NON GARANTI</c:v>
                </c:pt>
                <c:pt idx="1">
                  <c:v>GARANTI</c:v>
                </c:pt>
              </c:strCache>
            </c:strRef>
          </c:cat>
          <c:val>
            <c:numRef>
              <c:f>calculs!$C$18:$C$19</c:f>
              <c:numCache>
                <c:formatCode>#\ ##0\ "€"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46631671041029E-4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ACTIF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calculs!$B$11:$B$14</c:f>
              <c:strCache>
                <c:ptCount val="4"/>
                <c:pt idx="0">
                  <c:v>LIQUIDITÉS</c:v>
                </c:pt>
                <c:pt idx="1">
                  <c:v>INVESTISSEMENTS</c:v>
                </c:pt>
                <c:pt idx="2">
                  <c:v>RETRAITE</c:v>
                </c:pt>
                <c:pt idx="3">
                  <c:v>PERSONNEL</c:v>
                </c:pt>
              </c:strCache>
            </c:strRef>
          </c:cat>
          <c:val>
            <c:numRef>
              <c:f>calculs!$C$11:$C$14</c:f>
              <c:numCache>
                <c:formatCode>#\ ##0\ "€"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PASSIF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calculs!$B$11:$B$14</c:f>
              <c:strCache>
                <c:ptCount val="4"/>
                <c:pt idx="0">
                  <c:v>LIQUIDITÉS</c:v>
                </c:pt>
                <c:pt idx="1">
                  <c:v>INVESTISSEMENTS</c:v>
                </c:pt>
                <c:pt idx="2">
                  <c:v>RETRAITE</c:v>
                </c:pt>
                <c:pt idx="3">
                  <c:v>PERSONNEL</c:v>
                </c:pt>
              </c:strCache>
            </c:strRef>
          </c:cat>
          <c:val>
            <c:numRef>
              <c:f>calculs!$C$18:$C$19</c:f>
              <c:numCache>
                <c:formatCode>#\ ##0\ "€"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Total de l’actif résumé" descr="Graphique en anneau montrant un résumé de l’actif" title="Total de l’actif résum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Total du passif résumé" descr="Graphique en anneau montrant un résumé du passif" title="Total du passif résum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Non garantis" descr="&quot;&quot;" title="Couleur de légende Non garantis (rouge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Garantis" descr="&quot;&quot;" title="Couleur de légende Garantis (orange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Liquidités" descr="&quot;&quot;" title="Couleurs de légende Liquidités (vert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issements" descr="&quot;&quot;" title="Couleur de légende Investissements (jaune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Retraite" descr="&quot;&quot;" title="Couleur de légende Retraite (bleu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ersonnel" descr="&quot;&quot;" title="Couleur de légende Personnel (violet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Total de l’actif" descr="Graphique en anneau montrant un résumé de l’actif " title="Total de l’actif résum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Total du passif" descr="Graphique en anneau montrant un résumé du passif " title="Total du passif résum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Liquidités" displayName="tblLiquidités" ref="D4:F13" totalsRowCount="1" headerRowDxfId="53" dataDxfId="52" totalsRowDxfId="51">
  <tableColumns count="3">
    <tableColumn id="3" name=" " dataDxfId="50" totalsRowDxfId="49"/>
    <tableColumn id="1" name="LIQUIDITÉS" totalsRowLabel="SOUS-TOTAL" dataDxfId="48" totalsRowDxfId="47"/>
    <tableColumn id="2" name="VALEUR" totalsRowFunction="sum" dataDxfId="46" totalsRowDxfId="45"/>
  </tableColumns>
  <tableStyleInfo name="Table Liquidités" showFirstColumn="1" showLastColumn="0" showRowStripes="1" showColumnStripes="0"/>
  <extLst>
    <ext xmlns:x14="http://schemas.microsoft.com/office/spreadsheetml/2009/9/main" uri="{504A1905-F514-4f6f-8877-14C23A59335A}">
      <x14:table altText="Liquidités" altTextSummary="Description de chaque actif de liquidité et sa valeur actuelle."/>
    </ext>
  </extLst>
</table>
</file>

<file path=xl/tables/table2.xml><?xml version="1.0" encoding="utf-8"?>
<table xmlns="http://schemas.openxmlformats.org/spreadsheetml/2006/main" id="2" name="tblInvestissements" displayName="tblInvestissements" ref="D16:F23" totalsRowCount="1" headerRowDxfId="44" dataDxfId="43" totalsRowDxfId="42">
  <tableColumns count="3">
    <tableColumn id="3" name=" " dataDxfId="41" totalsRowDxfId="40"/>
    <tableColumn id="1" name="INVESTISSEMENTS" totalsRowLabel="SOUS-TOTAL" dataDxfId="39" totalsRowDxfId="38"/>
    <tableColumn id="2" name="VALEUR" totalsRowFunction="sum" dataDxfId="37" totalsRowDxfId="36"/>
  </tableColumns>
  <tableStyleInfo name="Table Investissements" showFirstColumn="1" showLastColumn="0" showRowStripes="1" showColumnStripes="0"/>
  <extLst>
    <ext xmlns:x14="http://schemas.microsoft.com/office/spreadsheetml/2009/9/main" uri="{504A1905-F514-4f6f-8877-14C23A59335A}">
      <x14:table altText="Investissements" altTextSummary="Description de chaque actif d’investissement et sa valeur actuelle."/>
    </ext>
  </extLst>
</table>
</file>

<file path=xl/tables/table3.xml><?xml version="1.0" encoding="utf-8"?>
<table xmlns="http://schemas.openxmlformats.org/spreadsheetml/2006/main" id="3" name="tblRetraite" displayName="tblRetraite" ref="H16:J23" totalsRowCount="1" headerRowDxfId="35" dataDxfId="34" totalsRowDxfId="33">
  <tableColumns count="3">
    <tableColumn id="3" name=" " dataDxfId="32" totalsRowDxfId="31"/>
    <tableColumn id="1" name="RETRAITE" totalsRowLabel="SOUS-TOTAL" dataDxfId="30" totalsRowDxfId="29"/>
    <tableColumn id="2" name="VALEUR" totalsRowFunction="sum" dataDxfId="28" totalsRowDxfId="27"/>
  </tableColumns>
  <tableStyleInfo name="Table Retraite" showFirstColumn="1" showLastColumn="0" showRowStripes="1" showColumnStripes="0"/>
  <extLst>
    <ext xmlns:x14="http://schemas.microsoft.com/office/spreadsheetml/2009/9/main" uri="{504A1905-F514-4f6f-8877-14C23A59335A}">
      <x14:table altText="Retraite" altTextSummary="Description de chaque actif de retraite et sa valeur actuelle."/>
    </ext>
  </extLst>
</table>
</file>

<file path=xl/tables/table4.xml><?xml version="1.0" encoding="utf-8"?>
<table xmlns="http://schemas.openxmlformats.org/spreadsheetml/2006/main" id="6" name="tblPersonnel" displayName="tblPersonnel" ref="H4:J13" totalsRowCount="1" headerRowDxfId="26" dataDxfId="25" totalsRowDxfId="24">
  <tableColumns count="3">
    <tableColumn id="3" name=" " dataDxfId="23" totalsRowDxfId="22"/>
    <tableColumn id="1" name="PERSONNEL" totalsRowLabel="SOUS-TOTAL" dataDxfId="21" totalsRowDxfId="20"/>
    <tableColumn id="2" name="VALEUR" totalsRowFunction="sum" dataDxfId="19" totalsRowDxfId="18"/>
  </tableColumns>
  <tableStyleInfo name="Table Personnel" showFirstColumn="1" showLastColumn="0" showRowStripes="1" showColumnStripes="0"/>
  <extLst>
    <ext xmlns:x14="http://schemas.microsoft.com/office/spreadsheetml/2009/9/main" uri="{504A1905-F514-4f6f-8877-14C23A59335A}">
      <x14:table altText="Personnel" altTextSummary="Description de chaque actif personnel et sa valeur actuelle."/>
    </ext>
  </extLst>
</table>
</file>

<file path=xl/tables/table5.xml><?xml version="1.0" encoding="utf-8"?>
<table xmlns="http://schemas.openxmlformats.org/spreadsheetml/2006/main" id="4" name="tblNonGarantis" displayName="tblNonGarantis" ref="D4:F13" totalsRowCount="1" headerRowDxfId="17" dataDxfId="16" totalsRowDxfId="15">
  <tableColumns count="3">
    <tableColumn id="3" name=" " dataDxfId="14" totalsRowDxfId="13"/>
    <tableColumn id="1" name="NON GARANTI" totalsRowLabel="SOUS-TOTAL" dataDxfId="12" totalsRowDxfId="11"/>
    <tableColumn id="2" name="OWE" totalsRowFunction="sum" dataDxfId="10" totalsRowDxfId="9"/>
  </tableColumns>
  <tableStyleInfo name="Table Non garantis" showFirstColumn="1" showLastColumn="0" showRowStripes="1" showColumnStripes="0"/>
  <extLst>
    <ext xmlns:x14="http://schemas.microsoft.com/office/spreadsheetml/2009/9/main" uri="{504A1905-F514-4f6f-8877-14C23A59335A}">
      <x14:table altText="Non garantis" altTextSummary="Description de chaque engagement non garanti et sa valeur actuelle. "/>
    </ext>
  </extLst>
</table>
</file>

<file path=xl/tables/table6.xml><?xml version="1.0" encoding="utf-8"?>
<table xmlns="http://schemas.openxmlformats.org/spreadsheetml/2006/main" id="5" name="tblGarantis" displayName="tblGarantis" ref="H4:J13" totalsRowCount="1" headerRowDxfId="8" dataDxfId="7" totalsRowDxfId="6">
  <tableColumns count="3">
    <tableColumn id="3" name=" " dataDxfId="5" totalsRowDxfId="2"/>
    <tableColumn id="1" name="GARANTI" totalsRowLabel="SOUS-TOTAL" dataDxfId="4" totalsRowDxfId="1"/>
    <tableColumn id="2" name="OWE" totalsRowFunction="sum" dataDxfId="3" totalsRowDxfId="0"/>
  </tableColumns>
  <tableStyleInfo name="Table Garantis" showFirstColumn="1" showLastColumn="0" showRowStripes="1" showColumnStripes="0"/>
  <extLst>
    <ext xmlns:x14="http://schemas.microsoft.com/office/spreadsheetml/2009/9/main" uri="{504A1905-F514-4f6f-8877-14C23A59335A}">
      <x14:table altText="Garantis" altTextSummary="Description de chaque engagement garanti et sa valeur actuell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J19"/>
  <sheetViews>
    <sheetView showGridLines="0" tabSelected="1" zoomScaleNormal="100" workbookViewId="0"/>
  </sheetViews>
  <sheetFormatPr baseColWidth="10" defaultColWidth="9" defaultRowHeight="15" x14ac:dyDescent="0.35"/>
  <cols>
    <col min="1" max="1" width="2.5" style="1" customWidth="1"/>
    <col min="2" max="2" width="45.33203125" style="1" customWidth="1"/>
    <col min="3" max="3" width="3" style="1" customWidth="1"/>
    <col min="4" max="4" width="45.33203125" style="1" customWidth="1"/>
    <col min="5" max="5" width="3" style="1" customWidth="1"/>
    <col min="6" max="6" width="5.33203125" style="1" customWidth="1"/>
    <col min="7" max="7" width="45.33203125" style="1" customWidth="1"/>
    <col min="8" max="8" width="2.5" style="1" customWidth="1"/>
    <col min="9" max="16384" width="9" style="1"/>
  </cols>
  <sheetData>
    <row r="1" spans="1:10" s="27" customFormat="1" ht="18.75" customHeight="1" x14ac:dyDescent="0.35">
      <c r="B1" s="28"/>
    </row>
    <row r="2" spans="1:10" s="27" customFormat="1" ht="33.75" customHeight="1" thickBot="1" x14ac:dyDescent="0.55000000000000004">
      <c r="B2" s="26" t="s">
        <v>0</v>
      </c>
      <c r="C2" s="29"/>
      <c r="D2" s="29"/>
      <c r="E2" s="29"/>
      <c r="F2" s="30"/>
      <c r="G2" s="19" t="s">
        <v>8</v>
      </c>
      <c r="H2" s="27" t="s">
        <v>13</v>
      </c>
    </row>
    <row r="3" spans="1:10" s="27" customFormat="1" ht="34.5" customHeight="1" thickTop="1" x14ac:dyDescent="0.35">
      <c r="B3" s="28"/>
    </row>
    <row r="4" spans="1:10" ht="18.75" customHeight="1" x14ac:dyDescent="0.35">
      <c r="C4" s="8"/>
      <c r="D4" s="6"/>
      <c r="E4" s="5"/>
      <c r="F4" s="6"/>
    </row>
    <row r="5" spans="1:10" ht="18.75" customHeight="1" x14ac:dyDescent="0.35">
      <c r="C5" s="8"/>
      <c r="D5" s="6"/>
      <c r="E5" s="5"/>
      <c r="F5" s="6"/>
    </row>
    <row r="6" spans="1:10" ht="18.75" customHeight="1" x14ac:dyDescent="0.35">
      <c r="C6" s="8"/>
      <c r="D6" s="6"/>
      <c r="E6" s="5"/>
      <c r="F6" s="6"/>
    </row>
    <row r="7" spans="1:10" ht="18.75" customHeight="1" x14ac:dyDescent="0.35">
      <c r="C7" s="8"/>
      <c r="D7" s="6"/>
      <c r="E7" s="5"/>
      <c r="F7" s="6"/>
    </row>
    <row r="8" spans="1:10" ht="18.75" customHeight="1" x14ac:dyDescent="0.35">
      <c r="C8" s="8"/>
      <c r="D8" s="6"/>
      <c r="E8" s="5"/>
      <c r="F8" s="6"/>
    </row>
    <row r="9" spans="1:10" ht="18.75" customHeight="1" x14ac:dyDescent="0.35">
      <c r="C9" s="8"/>
      <c r="D9" s="6"/>
      <c r="E9" s="5"/>
      <c r="F9" s="6"/>
      <c r="J9" s="49"/>
    </row>
    <row r="10" spans="1:10" x14ac:dyDescent="0.35">
      <c r="C10" s="8"/>
      <c r="D10" s="6"/>
      <c r="E10" s="5"/>
      <c r="F10" s="6"/>
    </row>
    <row r="11" spans="1:10" ht="42.75" customHeight="1" thickBot="1" x14ac:dyDescent="0.95">
      <c r="A11" s="6"/>
      <c r="B11" s="54">
        <f>SituationNette</f>
        <v>166600</v>
      </c>
      <c r="C11" s="12"/>
      <c r="D11" s="55">
        <f>TotalActif</f>
        <v>387800</v>
      </c>
      <c r="E11" s="9"/>
      <c r="F11" s="7"/>
      <c r="G11" s="55">
        <f>TotalPassif</f>
        <v>221200</v>
      </c>
    </row>
    <row r="12" spans="1:10" ht="33.75" customHeight="1" x14ac:dyDescent="0.65">
      <c r="B12" s="42" t="s">
        <v>1</v>
      </c>
      <c r="C12" s="15"/>
      <c r="D12" s="23" t="s">
        <v>2</v>
      </c>
      <c r="E12" s="13"/>
      <c r="F12" s="10"/>
      <c r="G12" s="23" t="s">
        <v>9</v>
      </c>
    </row>
    <row r="13" spans="1:10" ht="30.75" customHeight="1" thickBot="1" x14ac:dyDescent="0.4">
      <c r="C13" s="8"/>
      <c r="D13" s="20" t="s">
        <v>3</v>
      </c>
      <c r="E13" s="16"/>
      <c r="F13" s="17"/>
      <c r="G13" s="20" t="s">
        <v>10</v>
      </c>
    </row>
    <row r="14" spans="1:10" ht="30.75" customHeight="1" thickBot="1" x14ac:dyDescent="0.4">
      <c r="C14" s="8"/>
      <c r="D14" s="21" t="s">
        <v>4</v>
      </c>
      <c r="E14" s="16"/>
      <c r="F14" s="17"/>
      <c r="G14" s="20" t="s">
        <v>11</v>
      </c>
    </row>
    <row r="15" spans="1:10" ht="30.75" customHeight="1" thickBot="1" x14ac:dyDescent="0.4">
      <c r="C15" s="8"/>
      <c r="D15" s="21" t="s">
        <v>5</v>
      </c>
      <c r="E15" s="16"/>
      <c r="F15" s="17"/>
      <c r="G15" s="18"/>
    </row>
    <row r="16" spans="1:10" ht="30.75" customHeight="1" thickBot="1" x14ac:dyDescent="0.4">
      <c r="C16" s="8"/>
      <c r="D16" s="21" t="s">
        <v>6</v>
      </c>
      <c r="E16" s="16"/>
      <c r="F16" s="17"/>
      <c r="G16" s="18"/>
    </row>
    <row r="17" spans="3:7" ht="24.75" customHeight="1" x14ac:dyDescent="0.35">
      <c r="C17" s="8"/>
      <c r="D17" s="11"/>
      <c r="E17" s="14"/>
      <c r="F17" s="11"/>
    </row>
    <row r="18" spans="3:7" ht="24.75" customHeight="1" x14ac:dyDescent="0.35">
      <c r="C18" s="8"/>
      <c r="D18" s="33" t="s">
        <v>7</v>
      </c>
      <c r="E18" s="14"/>
      <c r="F18" s="11"/>
      <c r="G18" s="34" t="s">
        <v>12</v>
      </c>
    </row>
    <row r="19" spans="3:7" ht="18.75" customHeight="1" x14ac:dyDescent="0.35">
      <c r="C19" s="8"/>
      <c r="D19" s="6"/>
      <c r="E19" s="5"/>
      <c r="F19" s="6"/>
    </row>
  </sheetData>
  <hyperlinks>
    <hyperlink ref="D18" location="Actif!A1" tooltip="Cliquez ici pour afficher l’actif" display="AFFICHER L’ACTIF &gt;"/>
    <hyperlink ref="G18" location="Passif!A1" tooltip="Cliquez ici pour afficher le passif" display="AFFICHER LE PASSIF &gt;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1:K26"/>
  <sheetViews>
    <sheetView showGridLines="0" zoomScaleNormal="100" workbookViewId="0"/>
  </sheetViews>
  <sheetFormatPr baseColWidth="10" defaultColWidth="6.6640625" defaultRowHeight="18.75" customHeight="1" x14ac:dyDescent="0.35"/>
  <cols>
    <col min="1" max="1" width="2.5" style="27" customWidth="1"/>
    <col min="2" max="2" width="51.5" style="28" customWidth="1"/>
    <col min="3" max="3" width="0.5" style="28" customWidth="1"/>
    <col min="4" max="4" width="2.83203125" style="27" customWidth="1"/>
    <col min="5" max="5" width="32.83203125" style="27" customWidth="1"/>
    <col min="6" max="6" width="14.83203125" style="48" customWidth="1"/>
    <col min="7" max="7" width="5.6640625" style="27" customWidth="1"/>
    <col min="8" max="8" width="2.83203125" style="27" customWidth="1"/>
    <col min="9" max="9" width="32.83203125" style="27" customWidth="1"/>
    <col min="10" max="10" width="14.83203125" style="48" customWidth="1"/>
    <col min="11" max="11" width="2.5" style="27" customWidth="1"/>
    <col min="12" max="16384" width="6.6640625" style="27"/>
  </cols>
  <sheetData>
    <row r="1" spans="2:11" ht="18.75" customHeight="1" x14ac:dyDescent="0.35">
      <c r="F1" s="44"/>
      <c r="J1" s="44"/>
    </row>
    <row r="2" spans="2:11" ht="33.75" customHeight="1" thickBot="1" x14ac:dyDescent="0.55000000000000004">
      <c r="B2" s="26" t="s">
        <v>14</v>
      </c>
      <c r="C2" s="26"/>
      <c r="D2" s="29"/>
      <c r="E2" s="29"/>
      <c r="F2" s="45"/>
      <c r="G2" s="29"/>
      <c r="H2" s="30"/>
      <c r="I2" s="22" t="s">
        <v>8</v>
      </c>
      <c r="J2" s="45"/>
      <c r="K2" s="27" t="s">
        <v>13</v>
      </c>
    </row>
    <row r="3" spans="2:11" ht="34.5" customHeight="1" thickTop="1" x14ac:dyDescent="0.35">
      <c r="F3" s="44"/>
      <c r="J3" s="44"/>
    </row>
    <row r="4" spans="2:11" ht="18.75" customHeight="1" x14ac:dyDescent="0.35">
      <c r="D4" s="24" t="s">
        <v>13</v>
      </c>
      <c r="E4" s="24" t="s">
        <v>16</v>
      </c>
      <c r="F4" s="46" t="s">
        <v>33</v>
      </c>
      <c r="H4" s="24" t="s">
        <v>13</v>
      </c>
      <c r="I4" s="24" t="s">
        <v>34</v>
      </c>
      <c r="J4" s="46" t="s">
        <v>33</v>
      </c>
    </row>
    <row r="5" spans="2:11" ht="18.75" customHeight="1" x14ac:dyDescent="0.35">
      <c r="D5" s="24"/>
      <c r="E5" s="24" t="s">
        <v>17</v>
      </c>
      <c r="F5" s="25">
        <v>2000</v>
      </c>
      <c r="H5" s="24"/>
      <c r="I5" s="24" t="s">
        <v>35</v>
      </c>
      <c r="J5" s="25">
        <v>233000</v>
      </c>
    </row>
    <row r="6" spans="2:11" ht="18.75" customHeight="1" x14ac:dyDescent="0.35">
      <c r="D6" s="24"/>
      <c r="E6" s="24" t="s">
        <v>18</v>
      </c>
      <c r="F6" s="25">
        <v>2500</v>
      </c>
      <c r="H6" s="24"/>
      <c r="I6" s="24" t="s">
        <v>36</v>
      </c>
      <c r="J6" s="25"/>
    </row>
    <row r="7" spans="2:11" ht="18.75" customHeight="1" x14ac:dyDescent="0.35">
      <c r="D7" s="24"/>
      <c r="E7" s="24" t="s">
        <v>19</v>
      </c>
      <c r="F7" s="25">
        <v>4000</v>
      </c>
      <c r="H7" s="24"/>
      <c r="I7" s="24" t="s">
        <v>37</v>
      </c>
      <c r="J7" s="25"/>
    </row>
    <row r="8" spans="2:11" ht="18.75" customHeight="1" x14ac:dyDescent="0.35">
      <c r="D8" s="24"/>
      <c r="E8" s="24" t="s">
        <v>20</v>
      </c>
      <c r="F8" s="25">
        <v>3300</v>
      </c>
      <c r="H8" s="24"/>
      <c r="I8" s="24" t="s">
        <v>38</v>
      </c>
      <c r="J8" s="25">
        <v>32000</v>
      </c>
    </row>
    <row r="9" spans="2:11" ht="18.75" customHeight="1" x14ac:dyDescent="0.35">
      <c r="D9" s="24"/>
      <c r="E9" s="24" t="s">
        <v>21</v>
      </c>
      <c r="F9" s="25">
        <v>14000</v>
      </c>
      <c r="H9" s="24"/>
      <c r="I9" s="24" t="s">
        <v>39</v>
      </c>
      <c r="J9" s="25">
        <v>10000</v>
      </c>
    </row>
    <row r="10" spans="2:11" ht="18.75" customHeight="1" x14ac:dyDescent="0.35">
      <c r="D10" s="24"/>
      <c r="E10" s="24" t="s">
        <v>22</v>
      </c>
      <c r="F10" s="25"/>
      <c r="H10" s="24"/>
      <c r="I10" s="24" t="s">
        <v>40</v>
      </c>
      <c r="J10" s="25"/>
    </row>
    <row r="11" spans="2:11" ht="18.75" customHeight="1" x14ac:dyDescent="0.35">
      <c r="D11" s="24"/>
      <c r="E11" s="24" t="s">
        <v>23</v>
      </c>
      <c r="F11" s="25">
        <v>24500</v>
      </c>
      <c r="H11" s="24"/>
      <c r="I11" s="24" t="s">
        <v>41</v>
      </c>
      <c r="J11" s="25">
        <v>1500</v>
      </c>
    </row>
    <row r="12" spans="2:11" ht="18.75" customHeight="1" x14ac:dyDescent="0.35">
      <c r="B12" s="59">
        <f>TotalActif</f>
        <v>387800</v>
      </c>
      <c r="C12" s="40"/>
      <c r="D12" s="24"/>
      <c r="E12" s="38" t="s">
        <v>24</v>
      </c>
      <c r="F12" s="25"/>
      <c r="I12" s="38" t="s">
        <v>42</v>
      </c>
    </row>
    <row r="13" spans="2:11" ht="18.75" customHeight="1" x14ac:dyDescent="0.35">
      <c r="B13" s="59"/>
      <c r="C13" s="40"/>
      <c r="D13" s="50"/>
      <c r="E13" s="51" t="s">
        <v>25</v>
      </c>
      <c r="F13" s="52">
        <f>SUBTOTAL(109,tblLiquidités[VALEUR])</f>
        <v>50300</v>
      </c>
      <c r="H13" s="50"/>
      <c r="I13" s="51" t="s">
        <v>25</v>
      </c>
      <c r="J13" s="52">
        <f>SUBTOTAL(109,tblPersonnel[VALEUR])</f>
        <v>276500</v>
      </c>
    </row>
    <row r="14" spans="2:11" ht="18.75" customHeight="1" x14ac:dyDescent="0.35">
      <c r="B14" s="60" t="s">
        <v>2</v>
      </c>
      <c r="C14" s="41"/>
      <c r="D14" s="39"/>
      <c r="E14" s="37"/>
      <c r="F14" s="47"/>
      <c r="H14" s="43"/>
      <c r="I14" s="43"/>
    </row>
    <row r="15" spans="2:11" ht="18.75" customHeight="1" x14ac:dyDescent="0.35">
      <c r="B15" s="60"/>
      <c r="C15" s="31"/>
      <c r="D15" s="36"/>
      <c r="E15" s="36"/>
      <c r="F15" s="47"/>
    </row>
    <row r="16" spans="2:11" ht="18.75" customHeight="1" x14ac:dyDescent="0.35">
      <c r="B16" s="35"/>
      <c r="C16" s="35"/>
      <c r="D16" s="24" t="s">
        <v>13</v>
      </c>
      <c r="E16" s="24" t="s">
        <v>26</v>
      </c>
      <c r="F16" s="25" t="s">
        <v>33</v>
      </c>
      <c r="H16" s="24" t="s">
        <v>13</v>
      </c>
      <c r="I16" s="24" t="s">
        <v>43</v>
      </c>
      <c r="J16" s="25" t="s">
        <v>33</v>
      </c>
    </row>
    <row r="17" spans="2:10" ht="18.75" customHeight="1" x14ac:dyDescent="0.35">
      <c r="B17" s="35" t="s">
        <v>12</v>
      </c>
      <c r="C17" s="35"/>
      <c r="D17" s="24"/>
      <c r="E17" s="24" t="s">
        <v>27</v>
      </c>
      <c r="F17" s="25">
        <v>15000</v>
      </c>
      <c r="H17" s="24"/>
      <c r="I17" s="24" t="s">
        <v>44</v>
      </c>
      <c r="J17" s="25"/>
    </row>
    <row r="18" spans="2:10" ht="18.75" customHeight="1" x14ac:dyDescent="0.35">
      <c r="B18" s="35" t="s">
        <v>15</v>
      </c>
      <c r="D18" s="24"/>
      <c r="E18" s="24" t="s">
        <v>28</v>
      </c>
      <c r="F18" s="25"/>
      <c r="H18" s="24"/>
      <c r="I18" s="24" t="s">
        <v>45</v>
      </c>
      <c r="J18" s="25"/>
    </row>
    <row r="19" spans="2:10" ht="18.75" customHeight="1" x14ac:dyDescent="0.35">
      <c r="D19" s="24"/>
      <c r="E19" s="24" t="s">
        <v>29</v>
      </c>
      <c r="F19" s="25"/>
      <c r="H19" s="24"/>
      <c r="I19" s="24" t="s">
        <v>46</v>
      </c>
      <c r="J19" s="25"/>
    </row>
    <row r="20" spans="2:10" ht="18.75" customHeight="1" x14ac:dyDescent="0.35">
      <c r="D20" s="24"/>
      <c r="E20" s="24" t="s">
        <v>30</v>
      </c>
      <c r="F20" s="25"/>
      <c r="H20" s="24"/>
      <c r="I20" s="24" t="s">
        <v>47</v>
      </c>
      <c r="J20" s="25">
        <v>46000</v>
      </c>
    </row>
    <row r="21" spans="2:10" ht="18.75" customHeight="1" x14ac:dyDescent="0.35">
      <c r="D21" s="24"/>
      <c r="E21" s="24" t="s">
        <v>31</v>
      </c>
      <c r="F21" s="25"/>
      <c r="H21" s="24"/>
      <c r="I21" s="24" t="s">
        <v>48</v>
      </c>
      <c r="J21" s="25"/>
    </row>
    <row r="22" spans="2:10" ht="18.75" customHeight="1" x14ac:dyDescent="0.35">
      <c r="D22" s="24"/>
      <c r="E22" s="24" t="s">
        <v>32</v>
      </c>
      <c r="F22" s="25"/>
      <c r="H22" s="24"/>
      <c r="I22" s="24" t="s">
        <v>49</v>
      </c>
      <c r="J22" s="25"/>
    </row>
    <row r="23" spans="2:10" ht="18.75" customHeight="1" x14ac:dyDescent="0.35">
      <c r="D23" s="50"/>
      <c r="E23" s="51" t="s">
        <v>25</v>
      </c>
      <c r="F23" s="53">
        <f>SUBTOTAL(109,tblInvestissements[VALEUR])</f>
        <v>15000</v>
      </c>
      <c r="H23" s="50"/>
      <c r="I23" s="51" t="s">
        <v>25</v>
      </c>
      <c r="J23" s="53">
        <f>SUBTOTAL(109,tblRetraite[VALEUR])</f>
        <v>46000</v>
      </c>
    </row>
    <row r="24" spans="2:10" ht="18.75" customHeight="1" x14ac:dyDescent="0.35">
      <c r="D24" s="43"/>
      <c r="E24" s="43"/>
      <c r="H24" s="43"/>
      <c r="I24" s="43"/>
    </row>
    <row r="25" spans="2:10" ht="18.75" customHeight="1" x14ac:dyDescent="0.35">
      <c r="B25" s="60"/>
    </row>
    <row r="26" spans="2:10" ht="18.75" customHeight="1" x14ac:dyDescent="0.35">
      <c r="B26" s="60"/>
    </row>
  </sheetData>
  <mergeCells count="3">
    <mergeCell ref="B12:B13"/>
    <mergeCell ref="B14:B15"/>
    <mergeCell ref="B25:B26"/>
  </mergeCells>
  <hyperlinks>
    <hyperlink ref="B17" location="Passif!A1" tooltip="Cliquez ici pour afficher le passif" display="AFFICHER LE PASSIF &gt;"/>
    <hyperlink ref="B18" location="'Tableau de bord'!A1" display="&lt; AFFICHER LE TABLEAU DE BORD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V18"/>
  <sheetViews>
    <sheetView showGridLines="0" zoomScaleNormal="100" workbookViewId="0"/>
  </sheetViews>
  <sheetFormatPr baseColWidth="10" defaultColWidth="6.6640625" defaultRowHeight="18.75" customHeight="1" x14ac:dyDescent="0.35"/>
  <cols>
    <col min="1" max="1" width="2.5" style="27" customWidth="1"/>
    <col min="2" max="2" width="51.5" style="27" customWidth="1"/>
    <col min="3" max="3" width="0.5" style="27" customWidth="1"/>
    <col min="4" max="4" width="2.83203125" style="27" customWidth="1"/>
    <col min="5" max="5" width="32.83203125" style="27" customWidth="1"/>
    <col min="6" max="6" width="14.83203125" style="48" customWidth="1"/>
    <col min="7" max="7" width="5.6640625" style="27" customWidth="1"/>
    <col min="8" max="8" width="2.83203125" style="27" customWidth="1"/>
    <col min="9" max="9" width="32.83203125" style="27" customWidth="1"/>
    <col min="10" max="10" width="14.83203125" style="48" customWidth="1"/>
    <col min="11" max="11" width="2.5" style="27" customWidth="1"/>
    <col min="12" max="16384" width="6.6640625" style="27"/>
  </cols>
  <sheetData>
    <row r="1" spans="2:22" ht="18.75" customHeight="1" x14ac:dyDescent="0.35">
      <c r="F1" s="44"/>
      <c r="J1" s="44"/>
    </row>
    <row r="2" spans="2:22" ht="33.75" customHeight="1" thickBot="1" x14ac:dyDescent="0.55000000000000004">
      <c r="B2" s="26" t="s">
        <v>50</v>
      </c>
      <c r="C2" s="26"/>
      <c r="D2" s="29"/>
      <c r="E2" s="29"/>
      <c r="F2" s="45"/>
      <c r="G2" s="29"/>
      <c r="H2" s="32"/>
      <c r="I2" s="22" t="s">
        <v>8</v>
      </c>
      <c r="J2" s="45"/>
      <c r="K2" s="27" t="s">
        <v>13</v>
      </c>
    </row>
    <row r="3" spans="2:22" ht="34.5" customHeight="1" thickTop="1" x14ac:dyDescent="0.35">
      <c r="B3" s="28"/>
      <c r="C3" s="28"/>
      <c r="F3" s="44"/>
      <c r="J3" s="44"/>
    </row>
    <row r="4" spans="2:22" ht="18.75" customHeight="1" x14ac:dyDescent="0.35">
      <c r="D4" s="24" t="s">
        <v>13</v>
      </c>
      <c r="E4" s="24" t="s">
        <v>52</v>
      </c>
      <c r="F4" s="46" t="s">
        <v>61</v>
      </c>
      <c r="H4" s="24" t="s">
        <v>13</v>
      </c>
      <c r="I4" s="24" t="s">
        <v>73</v>
      </c>
      <c r="J4" s="46" t="s">
        <v>61</v>
      </c>
    </row>
    <row r="5" spans="2:22" ht="18.75" customHeight="1" x14ac:dyDescent="0.35">
      <c r="D5" s="24"/>
      <c r="E5" s="24" t="s">
        <v>53</v>
      </c>
      <c r="F5" s="25">
        <v>1200</v>
      </c>
      <c r="H5" s="24"/>
      <c r="I5" s="24" t="s">
        <v>62</v>
      </c>
      <c r="J5" s="25">
        <v>14500</v>
      </c>
    </row>
    <row r="6" spans="2:22" ht="18.75" customHeight="1" x14ac:dyDescent="0.35">
      <c r="D6" s="24"/>
      <c r="E6" s="24" t="s">
        <v>54</v>
      </c>
      <c r="F6" s="25">
        <v>3000</v>
      </c>
      <c r="H6" s="24"/>
      <c r="I6" s="24" t="s">
        <v>63</v>
      </c>
      <c r="J6" s="25"/>
    </row>
    <row r="7" spans="2:22" ht="18.75" customHeight="1" x14ac:dyDescent="0.35">
      <c r="D7" s="24"/>
      <c r="E7" s="24" t="s">
        <v>55</v>
      </c>
      <c r="F7" s="25">
        <v>17500</v>
      </c>
      <c r="H7" s="24"/>
      <c r="I7" s="24" t="s">
        <v>64</v>
      </c>
      <c r="J7" s="25"/>
    </row>
    <row r="8" spans="2:22" ht="18.75" customHeight="1" x14ac:dyDescent="0.35">
      <c r="D8" s="24"/>
      <c r="E8" s="24" t="s">
        <v>56</v>
      </c>
      <c r="F8" s="25"/>
      <c r="H8" s="24"/>
      <c r="I8" s="24" t="s">
        <v>65</v>
      </c>
      <c r="J8" s="25">
        <v>144000</v>
      </c>
      <c r="V8" s="62"/>
    </row>
    <row r="9" spans="2:22" ht="18.75" customHeight="1" x14ac:dyDescent="0.35">
      <c r="D9" s="24"/>
      <c r="E9" s="24" t="s">
        <v>57</v>
      </c>
      <c r="F9" s="25"/>
      <c r="H9" s="24"/>
      <c r="I9" s="24" t="s">
        <v>66</v>
      </c>
      <c r="J9" s="25">
        <v>21000</v>
      </c>
      <c r="V9" s="62"/>
    </row>
    <row r="10" spans="2:22" ht="18.75" customHeight="1" x14ac:dyDescent="0.35">
      <c r="D10" s="24"/>
      <c r="E10" s="24" t="s">
        <v>58</v>
      </c>
      <c r="F10" s="25">
        <v>8000</v>
      </c>
      <c r="H10" s="24"/>
      <c r="I10" s="24" t="s">
        <v>58</v>
      </c>
      <c r="J10" s="25"/>
      <c r="V10" s="61"/>
    </row>
    <row r="11" spans="2:22" ht="18.75" customHeight="1" x14ac:dyDescent="0.35">
      <c r="D11" s="24"/>
      <c r="E11" s="24" t="s">
        <v>59</v>
      </c>
      <c r="F11" s="25">
        <v>6000</v>
      </c>
      <c r="H11" s="24"/>
      <c r="I11" s="24" t="s">
        <v>67</v>
      </c>
      <c r="J11" s="25">
        <v>4000</v>
      </c>
      <c r="V11" s="61"/>
    </row>
    <row r="12" spans="2:22" ht="18.75" customHeight="1" x14ac:dyDescent="0.35">
      <c r="B12" s="59">
        <f>TotalPassif</f>
        <v>221200</v>
      </c>
      <c r="C12" s="40"/>
      <c r="E12" s="38" t="s">
        <v>60</v>
      </c>
      <c r="H12" s="24"/>
      <c r="I12" s="24" t="s">
        <v>68</v>
      </c>
      <c r="J12" s="25">
        <v>2000</v>
      </c>
    </row>
    <row r="13" spans="2:22" ht="18.75" customHeight="1" x14ac:dyDescent="0.35">
      <c r="B13" s="59"/>
      <c r="C13" s="40"/>
      <c r="D13" s="51"/>
      <c r="E13" s="51" t="s">
        <v>25</v>
      </c>
      <c r="F13" s="53">
        <f>SUBTOTAL(109,tblNonGarantis[OWE])</f>
        <v>35700</v>
      </c>
      <c r="H13" s="51"/>
      <c r="I13" s="51" t="s">
        <v>25</v>
      </c>
      <c r="J13" s="53">
        <f>SUBTOTAL(109,tblGarantis[OWE])</f>
        <v>185500</v>
      </c>
    </row>
    <row r="14" spans="2:22" ht="18.75" customHeight="1" x14ac:dyDescent="0.35">
      <c r="B14" s="61" t="s">
        <v>9</v>
      </c>
      <c r="C14" s="42"/>
      <c r="D14" s="24"/>
      <c r="E14" s="24"/>
      <c r="F14" s="25"/>
      <c r="H14" s="24"/>
      <c r="I14" s="24"/>
      <c r="J14" s="25"/>
    </row>
    <row r="15" spans="2:22" ht="18.75" customHeight="1" x14ac:dyDescent="0.35">
      <c r="B15" s="61"/>
      <c r="C15" s="42"/>
    </row>
    <row r="17" spans="2:3" ht="18.75" customHeight="1" x14ac:dyDescent="0.35">
      <c r="B17" s="35" t="s">
        <v>51</v>
      </c>
      <c r="C17" s="35"/>
    </row>
    <row r="18" spans="2:3" ht="18.75" customHeight="1" x14ac:dyDescent="0.35">
      <c r="B18" s="35" t="s">
        <v>15</v>
      </c>
      <c r="C18" s="35"/>
    </row>
  </sheetData>
  <mergeCells count="4">
    <mergeCell ref="B12:B13"/>
    <mergeCell ref="B14:B15"/>
    <mergeCell ref="V8:V9"/>
    <mergeCell ref="V10:V11"/>
  </mergeCells>
  <hyperlinks>
    <hyperlink ref="B17" location="Actif!A1" tooltip="Cliquez ici pour afficher les actifs" display="&lt; AFFICHER L’ACTIF"/>
    <hyperlink ref="B18" location="'Tableau de bord'!A1" tooltip="Cliquez ici pour afficher le tableau de bord" display="&lt; AFFICHER LE TABLEAU DE BORD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baseColWidth="10" defaultColWidth="6.6640625" defaultRowHeight="15" x14ac:dyDescent="0.35"/>
  <cols>
    <col min="2" max="2" width="38.1640625" bestFit="1" customWidth="1"/>
    <col min="3" max="3" width="14.33203125" customWidth="1"/>
  </cols>
  <sheetData>
    <row r="2" spans="2:3" x14ac:dyDescent="0.35">
      <c r="B2" t="s">
        <v>69</v>
      </c>
    </row>
    <row r="11" spans="2:3" ht="17.25" x14ac:dyDescent="0.35">
      <c r="B11" s="4" t="str">
        <f>tblLiquidités[[#Headers],[LIQUIDITÉS]]</f>
        <v>LIQUIDITÉS</v>
      </c>
      <c r="C11" s="56">
        <f>SUM(tblLiquidités[VALEUR])</f>
        <v>50300</v>
      </c>
    </row>
    <row r="12" spans="2:3" ht="17.25" x14ac:dyDescent="0.35">
      <c r="B12" s="4" t="str">
        <f>tblInvestissements[[#Headers],[INVESTISSEMENTS]]</f>
        <v>INVESTISSEMENTS</v>
      </c>
      <c r="C12" s="56">
        <f>SUM(tblInvestissements[VALEUR])</f>
        <v>15000</v>
      </c>
    </row>
    <row r="13" spans="2:3" ht="17.25" x14ac:dyDescent="0.35">
      <c r="B13" s="4" t="str">
        <f>tblRetraite[[#Headers],[RETRAITE]]</f>
        <v>RETRAITE</v>
      </c>
      <c r="C13" s="56">
        <f>SUM(tblRetraite[VALEUR])</f>
        <v>46000</v>
      </c>
    </row>
    <row r="14" spans="2:3" ht="17.25" x14ac:dyDescent="0.35">
      <c r="B14" s="4" t="str">
        <f>tblPersonnel[[#Headers],[PERSONNEL]]</f>
        <v>PERSONNEL</v>
      </c>
      <c r="C14" s="56">
        <f>SUM(tblPersonnel[VALEUR])</f>
        <v>276500</v>
      </c>
    </row>
    <row r="15" spans="2:3" ht="17.25" x14ac:dyDescent="0.35">
      <c r="B15" s="2" t="s">
        <v>70</v>
      </c>
      <c r="C15" s="57">
        <f>SUM(tblLiquidités[VALEUR],tblInvestissements[VALEUR],tblRetraite[VALEUR],tblPersonnel[VALEUR])</f>
        <v>387800</v>
      </c>
    </row>
    <row r="18" spans="2:3" ht="17.25" x14ac:dyDescent="0.35">
      <c r="B18" s="4" t="str">
        <f>tblNonGarantis[[#Headers],[NON GARANTI]]</f>
        <v>NON GARANTI</v>
      </c>
      <c r="C18" s="56">
        <f>SUM(tblNonGarantis[OWE])</f>
        <v>35700</v>
      </c>
    </row>
    <row r="19" spans="2:3" ht="17.25" x14ac:dyDescent="0.35">
      <c r="B19" s="4" t="str">
        <f>tblGarantis[[#Headers],[GARANTI]]</f>
        <v>GARANTI</v>
      </c>
      <c r="C19" s="56">
        <f>SUM(tblGarantis[OWE])</f>
        <v>185500</v>
      </c>
    </row>
    <row r="20" spans="2:3" ht="17.25" x14ac:dyDescent="0.35">
      <c r="B20" s="2" t="s">
        <v>71</v>
      </c>
      <c r="C20" s="57">
        <f>SUM(tblNonGarantis[OWE],tblGarantis[OWE])</f>
        <v>221200</v>
      </c>
    </row>
    <row r="22" spans="2:3" x14ac:dyDescent="0.35">
      <c r="B22" s="1"/>
      <c r="C22" s="1"/>
    </row>
    <row r="23" spans="2:3" ht="17.25" x14ac:dyDescent="0.35">
      <c r="B23" s="3" t="s">
        <v>72</v>
      </c>
      <c r="C23" s="58">
        <f>C15-C20</f>
        <v>166600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Tableau de bord</vt:lpstr>
      <vt:lpstr>Actif</vt:lpstr>
      <vt:lpstr>Passif</vt:lpstr>
      <vt:lpstr>calculs</vt:lpstr>
      <vt:lpstr>SituationNette</vt:lpstr>
      <vt:lpstr>TotalActif</vt:lpstr>
      <vt:lpstr>TotalPassif</vt:lpstr>
      <vt:lpstr>'Tableau de bord'!Zone_d_impression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David Cermak</cp:lastModifiedBy>
  <dcterms:created xsi:type="dcterms:W3CDTF">2013-10-14T16:26:38Z</dcterms:created>
  <dcterms:modified xsi:type="dcterms:W3CDTF">2014-04-09T14:36:42Z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