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1"/>
  <workbookPr filterPrivacy="1" codeName="ThisWorkbook"/>
  <xr:revisionPtr revIDLastSave="0" documentId="13_ncr:3_{7E36ABA8-4564-427D-B3EA-CABD5835DD35}" xr6:coauthVersionLast="43" xr6:coauthVersionMax="43" xr10:uidLastSave="{00000000-0000-0000-0000-000000000000}"/>
  <bookViews>
    <workbookView xWindow="-120" yWindow="-120" windowWidth="28950" windowHeight="14295" xr2:uid="{00000000-000D-0000-FFFF-FFFF00000000}"/>
  </bookViews>
  <sheets>
    <sheet name="Budjetin yhteenveto" sheetId="1" r:id="rId1"/>
    <sheet name="Budjetin tiedot" sheetId="3" r:id="rId2"/>
  </sheets>
  <definedNames>
    <definedName name="Hääjuhlien_kokonaisbudjetti">'Budjetin yhteenveto'!$C$3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D44" i="3" l="1"/>
  <c r="C16" i="1" l="1"/>
  <c r="D12" i="1"/>
  <c r="D80" i="3" l="1"/>
  <c r="F15" i="1" s="1"/>
  <c r="D72" i="3"/>
  <c r="F14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72" i="3"/>
  <c r="E14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E16" i="1" l="1"/>
  <c r="F16" i="1"/>
  <c r="D6" i="1"/>
  <c r="D7" i="1"/>
  <c r="D8" i="1"/>
  <c r="D9" i="1"/>
  <c r="D10" i="1"/>
  <c r="D11" i="1"/>
  <c r="D13" i="1"/>
  <c r="D14" i="1"/>
  <c r="D15" i="1"/>
  <c r="C26" i="1"/>
  <c r="D16" i="1" l="1"/>
  <c r="C28" i="1"/>
</calcChain>
</file>

<file path=xl/sharedStrings.xml><?xml version="1.0" encoding="utf-8"?>
<sst xmlns="http://schemas.openxmlformats.org/spreadsheetml/2006/main" count="118" uniqueCount="78">
  <si>
    <t>HÄÄJUHLIEN KOKONAISBUDJETTI</t>
  </si>
  <si>
    <t>MENOT</t>
  </si>
  <si>
    <t>Vastaanotto</t>
  </si>
  <si>
    <t>Vaatetus</t>
  </si>
  <si>
    <t>Kukat ja koristeet</t>
  </si>
  <si>
    <t>Musiikki</t>
  </si>
  <si>
    <t>Valokuvat ja video</t>
  </si>
  <si>
    <t>Lahjat vieraille</t>
  </si>
  <si>
    <t>Seremonia</t>
  </si>
  <si>
    <t>Paperitavarat</t>
  </si>
  <si>
    <t>Vihkisormukset</t>
  </si>
  <si>
    <t>Kuljetus</t>
  </si>
  <si>
    <t>Rahoitus</t>
  </si>
  <si>
    <t>Rahoituksen lähde</t>
  </si>
  <si>
    <t>Säästöt</t>
  </si>
  <si>
    <t>Kumppanin 1 äiti &amp; isä</t>
  </si>
  <si>
    <t>Kumppanin 1 isovanhemmat</t>
  </si>
  <si>
    <t>Kumppanin 2 äiti &amp; isä</t>
  </si>
  <si>
    <t>Kumppanin 2 isovanhemmat</t>
  </si>
  <si>
    <t>Muut rahoituslähteet</t>
  </si>
  <si>
    <t>Kustannuksen osuus 
%</t>
  </si>
  <si>
    <t>Varattu budjetti</t>
  </si>
  <si>
    <t>Arvioidut 
Kustannukset</t>
  </si>
  <si>
    <t>Todelliset 
Kustannukset</t>
  </si>
  <si>
    <t xml:space="preserve"> </t>
  </si>
  <si>
    <t>VASTAANOTTO</t>
  </si>
  <si>
    <t>Tapahtumapaikka ja vuokrat</t>
  </si>
  <si>
    <t>Ruoka ja palvelu</t>
  </si>
  <si>
    <t>Juomat</t>
  </si>
  <si>
    <t>Kakku</t>
  </si>
  <si>
    <t>Sekalaiset kulut</t>
  </si>
  <si>
    <t>VAATETUS</t>
  </si>
  <si>
    <t>Smokki, puku ja/tai mekot</t>
  </si>
  <si>
    <t>Muutokset</t>
  </si>
  <si>
    <t>Päähine ja huntu</t>
  </si>
  <si>
    <t>Asusteet</t>
  </si>
  <si>
    <t>Hiukset ja meikki</t>
  </si>
  <si>
    <t>KUKAT JA KORISTEET</t>
  </si>
  <si>
    <t>Seremonian kukka-asetelmat</t>
  </si>
  <si>
    <t>Morsiusneidon kukat ja kori</t>
  </si>
  <si>
    <t>Sormustyyny</t>
  </si>
  <si>
    <t>Kukkakimput</t>
  </si>
  <si>
    <t>Napinläpikukat</t>
  </si>
  <si>
    <t>Rintakukat</t>
  </si>
  <si>
    <t>Vastaanoton koristeet</t>
  </si>
  <si>
    <t>Valaistus</t>
  </si>
  <si>
    <t>MUSIIKKI</t>
  </si>
  <si>
    <t>Seremonian muusikot</t>
  </si>
  <si>
    <t>Cocktail-tilaisuuden muusikot</t>
  </si>
  <si>
    <t>Vastaanoton yhtye, DJ tai ohjelma</t>
  </si>
  <si>
    <t>Äänentoistojärjestelmän tai tanssilattian vuokraus</t>
  </si>
  <si>
    <t>VALOKUVAT JA VIDEO</t>
  </si>
  <si>
    <t>Valokuvaus</t>
  </si>
  <si>
    <t>Videokuvaus</t>
  </si>
  <si>
    <t>Lisäkopiot ja albumit</t>
  </si>
  <si>
    <t>Tervetuliaislahjat</t>
  </si>
  <si>
    <t>Juhlalahjat</t>
  </si>
  <si>
    <t>SEREMONIA</t>
  </si>
  <si>
    <t>Paikkamaksu</t>
  </si>
  <si>
    <t>Virallinen palkkio tai lahjoitus kirkolle</t>
  </si>
  <si>
    <t>PAPERITAVARAT</t>
  </si>
  <si>
    <t>Save-the-date -kortit</t>
  </si>
  <si>
    <t>Kutsut ja RSVP</t>
  </si>
  <si>
    <t>Ohjelmat</t>
  </si>
  <si>
    <t>Istumajärjestys ja -paikkakortit</t>
  </si>
  <si>
    <t>Ruokalistat</t>
  </si>
  <si>
    <t>Kiitoskortit</t>
  </si>
  <si>
    <t>Postimaksut</t>
  </si>
  <si>
    <t>VIHKISORMUKSET</t>
  </si>
  <si>
    <t>Sormusasusteet</t>
  </si>
  <si>
    <t>MATKAT</t>
  </si>
  <si>
    <t>Juhlaparin autonvuokraus</t>
  </si>
  <si>
    <t>Vieraiden autonvuokraus</t>
  </si>
  <si>
    <t>Kuljetukset muualta tulleille vieraille</t>
  </si>
  <si>
    <t>Pysäköintipalvelu</t>
  </si>
  <si>
    <t>Arvioidut kustannukset</t>
  </si>
  <si>
    <t>Todelliset kulut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</si>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</sst>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#,##0\ &quot;€&quot;;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7" formatCode="#,##0.00\ &quot;€&quot;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1"/>
      <color theme="1" tint="0.1499984740745262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b/>
      <sz val="11"/>
      <color theme="1" tint="0.249977111117893"/>
      <name val="Cambria"/>
      <family val="1"/>
      <scheme val="minor"/>
    </font>
    <font>
      <sz val="10"/>
      <color theme="1"/>
      <name val="Candara"/>
      <family val="2"/>
      <scheme val="major"/>
    </font>
    <font>
      <sz val="12"/>
      <color theme="1"/>
      <name val="Candara"/>
      <family val="2"/>
      <scheme val="major"/>
    </font>
    <font>
      <sz val="11"/>
      <color theme="1"/>
      <name val="Candara"/>
      <family val="2"/>
      <scheme val="major"/>
    </font>
    <font>
      <sz val="11"/>
      <color theme="0"/>
      <name val="Candara"/>
      <family val="2"/>
      <scheme val="major"/>
    </font>
    <font>
      <sz val="12"/>
      <color theme="0"/>
      <name val="Candara"/>
      <family val="2"/>
      <scheme val="major"/>
    </font>
    <font>
      <b/>
      <sz val="14"/>
      <color theme="1" tint="0.14999847407452621"/>
      <name val="Candar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1"/>
      <color theme="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sz val="11"/>
      <color theme="1" tint="0.249977111117893"/>
      <name val="Cambria"/>
      <family val="2"/>
      <scheme val="minor"/>
    </font>
    <font>
      <sz val="11"/>
      <color theme="1"/>
      <name val="Cambri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7" applyNumberFormat="0" applyAlignment="0" applyProtection="0"/>
    <xf numFmtId="0" fontId="25" fillId="10" borderId="8" applyNumberFormat="0" applyAlignment="0" applyProtection="0"/>
    <xf numFmtId="0" fontId="26" fillId="10" borderId="7" applyNumberFormat="0" applyAlignment="0" applyProtection="0"/>
    <xf numFmtId="0" fontId="27" fillId="0" borderId="9" applyNumberFormat="0" applyFill="0" applyAlignment="0" applyProtection="0"/>
    <xf numFmtId="0" fontId="28" fillId="11" borderId="10" applyNumberFormat="0" applyAlignment="0" applyProtection="0"/>
    <xf numFmtId="0" fontId="29" fillId="0" borderId="0" applyNumberFormat="0" applyFill="0" applyBorder="0" applyAlignment="0" applyProtection="0"/>
    <xf numFmtId="0" fontId="16" fillId="12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9" fontId="11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9" fontId="11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9" fontId="12" fillId="0" borderId="2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indent="1"/>
    </xf>
    <xf numFmtId="9" fontId="11" fillId="5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5" fontId="11" fillId="5" borderId="3" xfId="0" applyNumberFormat="1" applyFont="1" applyFill="1" applyBorder="1" applyAlignment="1">
      <alignment horizontal="center" vertical="center"/>
    </xf>
    <xf numFmtId="5" fontId="11" fillId="0" borderId="0" xfId="0" applyNumberFormat="1" applyFont="1" applyBorder="1" applyAlignment="1">
      <alignment horizontal="center" vertical="center"/>
    </xf>
    <xf numFmtId="5" fontId="11" fillId="5" borderId="0" xfId="0" applyNumberFormat="1" applyFont="1" applyFill="1" applyBorder="1" applyAlignment="1">
      <alignment horizontal="center" vertical="center"/>
    </xf>
    <xf numFmtId="5" fontId="12" fillId="0" borderId="2" xfId="0" applyNumberFormat="1" applyFont="1" applyBorder="1" applyAlignment="1">
      <alignment horizontal="center" vertical="center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6" builtinId="15" customBuiltin="1"/>
    <cellStyle name="Otsikko 1" xfId="7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ilkku" xfId="1" builtinId="3" customBuiltin="1"/>
    <cellStyle name="Pilkku [0]" xfId="2" builtinId="6" customBuiltin="1"/>
    <cellStyle name="Prosenttia" xfId="5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3" builtinId="4" customBuiltin="1"/>
    <cellStyle name="Valuutta [0]" xfId="4" builtinId="7" customBuiltin="1"/>
    <cellStyle name="Varoitusteksti" xfId="19" builtinId="11" customBuiltin="1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6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numFmt numFmtId="166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1" defaultTableStyle="TableStyleMedium2" defaultPivotStyle="PivotStyleLight16">
    <tableStyle name="Hääjuhlan_budjetti_2" pivot="0" count="7" xr9:uid="{00000000-0011-0000-FFFF-FFFF00000000}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firstColumnStripe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118290</xdr:rowOff>
    </xdr:from>
    <xdr:to>
      <xdr:col>5</xdr:col>
      <xdr:colOff>977999</xdr:colOff>
      <xdr:row>0</xdr:row>
      <xdr:rowOff>2065890</xdr:rowOff>
    </xdr:to>
    <xdr:pic>
      <xdr:nvPicPr>
        <xdr:cNvPr id="2" name="Kuva 1" descr="Kuva hääkakusta" title="Palkk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18290"/>
          <a:ext cx="6616800" cy="1947600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809624</xdr:rowOff>
    </xdr:from>
    <xdr:to>
      <xdr:col>3</xdr:col>
      <xdr:colOff>685800</xdr:colOff>
      <xdr:row>0</xdr:row>
      <xdr:rowOff>1847849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809624"/>
          <a:ext cx="35242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i" sz="3200">
              <a:solidFill>
                <a:schemeClr val="bg1"/>
              </a:solidFill>
              <a:latin typeface="+mj-lt"/>
              <a:ea typeface="Cambria" panose="02040503050406030204" pitchFamily="18" charset="0"/>
            </a:rPr>
            <a:t>Hääjuhlan budjetti</a:t>
          </a:r>
        </a:p>
        <a:p>
          <a:pPr algn="ctr" rtl="0"/>
          <a:r>
            <a:rPr lang="fi" sz="1600" i="1">
              <a:solidFill>
                <a:schemeClr val="bg1"/>
              </a:solidFill>
              <a:latin typeface="+mn-lt"/>
              <a:ea typeface="Cambria" panose="02040503050406030204" pitchFamily="18" charset="0"/>
            </a:rPr>
            <a:t>[Kumppani 1] &amp; [Kumppani 2]</a:t>
          </a:r>
          <a:endParaRPr lang="en-US" sz="1400" i="1">
            <a:solidFill>
              <a:schemeClr val="bg1"/>
            </a:solidFill>
            <a:latin typeface="+mn-lt"/>
            <a:ea typeface="Cambria" panose="020405030504060302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_Varat" displayName="Taulukko_Varat" ref="B19:C26" totalsRowCount="1" headerRowDxfId="87" dataDxfId="86" totalsRowDxfId="85">
  <autoFilter ref="B19:C25" xr:uid="{00000000-0009-0000-0100-000001000000}"/>
  <tableColumns count="2">
    <tableColumn id="1" xr3:uid="{00000000-0010-0000-0000-000001000000}" name="Rahoituksen lähde" totalsRowLabel="Summa" dataDxfId="84" totalsRowDxfId="52"/>
    <tableColumn id="2" xr3:uid="{00000000-0010-0000-0000-000002000000}" name="Rahoitus" totalsRowFunction="sum" dataDxfId="50" totalsRowDxfId="51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ulukko_Sormukset" displayName="Taulukko_Sormukset" ref="B69:D72" totalsRowCount="1" headerRowDxfId="63">
  <tableColumns count="3">
    <tableColumn id="1" xr3:uid="{00000000-0010-0000-0900-000001000000}" name="VIHKISORMUKSET" totalsRowLabel="Summa" dataDxfId="62" totalsRowDxfId="25"/>
    <tableColumn id="2" xr3:uid="{00000000-0010-0000-0900-000002000000}" name="Arvioidut kustannukset" totalsRowFunction="sum" dataDxfId="3" totalsRowDxfId="24"/>
    <tableColumn id="3" xr3:uid="{00000000-0010-0000-0900-000003000000}" name="Todelliset kulut" totalsRowFunction="sum" dataDxfId="2" totalsRowDxfId="23"/>
  </tableColumns>
  <tableStyleInfo name="Hääjuhlan_budjetti_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ulukko_Kuljetukset" displayName="Taulukko_Kuljetukset" ref="B74:D80" totalsRowCount="1" headerRowDxfId="61">
  <tableColumns count="3">
    <tableColumn id="1" xr3:uid="{00000000-0010-0000-0A00-000001000000}" name="MATKAT" totalsRowLabel="Summa" dataDxfId="60" totalsRowDxfId="22"/>
    <tableColumn id="2" xr3:uid="{00000000-0010-0000-0A00-000002000000}" name="Arvioidut kustannukset" totalsRowFunction="sum" dataDxfId="1" totalsRowDxfId="21"/>
    <tableColumn id="3" xr3:uid="{00000000-0010-0000-0A00-000003000000}" name="Todelliset kulut" totalsRowFunction="sum" dataDxfId="0" totalsRowDxfId="20"/>
  </tableColumns>
  <tableStyleInfo name="Hääjuhlan_budjetti_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ulukko_Vastaanotto" displayName="Taulukko_Vastaanotto" ref="B2:D8" totalsRowCount="1" headerRowDxfId="83" dataDxfId="82" totalsRowDxfId="81">
  <tableColumns count="3">
    <tableColumn id="1" xr3:uid="{00000000-0010-0000-0100-000001000000}" name="VASTAANOTTO" totalsRowLabel="Summa" dataDxfId="80" totalsRowDxfId="49"/>
    <tableColumn id="2" xr3:uid="{00000000-0010-0000-0100-000002000000}" name="Arvioidut kustannukset" totalsRowFunction="sum" dataDxfId="19" totalsRowDxfId="48"/>
    <tableColumn id="3" xr3:uid="{00000000-0010-0000-0100-000003000000}" name="Todelliset kulut" totalsRowFunction="sum" dataDxfId="18" totalsRowDxfId="47"/>
  </tableColumns>
  <tableStyleInfo name="Hääjuhlan_budjetti_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ulukko_Asut" displayName="Taulukko_Asut" ref="B10:D17" totalsRowCount="1" headerRowDxfId="79" dataDxfId="78">
  <tableColumns count="3">
    <tableColumn id="1" xr3:uid="{00000000-0010-0000-0200-000001000000}" name="VAATETUS" totalsRowLabel="Summa" dataDxfId="77" totalsRowDxfId="46"/>
    <tableColumn id="2" xr3:uid="{00000000-0010-0000-0200-000002000000}" name="Arvioidut kustannukset" totalsRowFunction="sum" dataDxfId="17" totalsRowDxfId="45"/>
    <tableColumn id="3" xr3:uid="{00000000-0010-0000-0200-000003000000}" name="Todelliset kulut" totalsRowFunction="sum" dataDxfId="16" totalsRowDxfId="44"/>
  </tableColumns>
  <tableStyleInfo name="Hääjuhlan_budjetti_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ulukko_Kukat_ja_koristeet" displayName="Taulukko_Kukat_ja_koristeet" ref="B19:D29" totalsRowCount="1" headerRowDxfId="76" dataDxfId="75">
  <tableColumns count="3">
    <tableColumn id="1" xr3:uid="{00000000-0010-0000-0300-000001000000}" name="KUKAT JA KORISTEET" totalsRowLabel="Summa" dataDxfId="74" totalsRowDxfId="43"/>
    <tableColumn id="2" xr3:uid="{00000000-0010-0000-0300-000002000000}" name="Arvioidut kustannukset" totalsRowFunction="sum" dataDxfId="15" totalsRowDxfId="42"/>
    <tableColumn id="3" xr3:uid="{00000000-0010-0000-0300-000003000000}" name="Todelliset kulut" totalsRowFunction="sum" dataDxfId="14" totalsRowDxfId="41"/>
  </tableColumns>
  <tableStyleInfo name="Hääjuhlan_budjetti_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ulukko_Musiikki" displayName="Taulukko_Musiikki" ref="B31:D37" totalsRowCount="1" headerRowDxfId="73">
  <tableColumns count="3">
    <tableColumn id="1" xr3:uid="{00000000-0010-0000-0400-000001000000}" name="MUSIIKKI" totalsRowLabel="Summa" dataDxfId="72" totalsRowDxfId="40"/>
    <tableColumn id="2" xr3:uid="{00000000-0010-0000-0400-000002000000}" name="Arvioidut kustannukset" totalsRowFunction="sum" dataDxfId="13" totalsRowDxfId="39"/>
    <tableColumn id="3" xr3:uid="{00000000-0010-0000-0400-000003000000}" name="Todelliset kulut" totalsRowFunction="sum" dataDxfId="12" totalsRowDxfId="38"/>
  </tableColumns>
  <tableStyleInfo name="Hääjuhlan_budjetti_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ulukko_Valokuvaus_ja_videokuvaus" displayName="Taulukko_Valokuvaus_ja_videokuvaus" ref="B39:D44" totalsRowCount="1" headerRowDxfId="71">
  <tableColumns count="3">
    <tableColumn id="1" xr3:uid="{00000000-0010-0000-0500-000001000000}" name="VALOKUVAT JA VIDEO" totalsRowLabel="Summa" dataDxfId="70" totalsRowDxfId="37"/>
    <tableColumn id="2" xr3:uid="{00000000-0010-0000-0500-000002000000}" name="Arvioidut kustannukset" totalsRowFunction="sum" dataDxfId="11" totalsRowDxfId="36"/>
    <tableColumn id="3" xr3:uid="{00000000-0010-0000-0500-000003000000}" name="Todelliset kulut" totalsRowFunction="sum" dataDxfId="10" totalsRowDxfId="35"/>
  </tableColumns>
  <tableStyleInfo name="Hääjuhlan_budjetti_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ulukko_Palvelukset_ja_lahjat" displayName="Taulukko_Palvelukset_ja_lahjat" ref="B46:D50" totalsRowCount="1" headerRowDxfId="69">
  <tableColumns count="3">
    <tableColumn id="1" xr3:uid="{00000000-0010-0000-0600-000001000000}" name="Lahjat vieraille" totalsRowLabel="Summa" dataDxfId="68" totalsRowDxfId="34"/>
    <tableColumn id="2" xr3:uid="{00000000-0010-0000-0600-000002000000}" name="Arvioidut kustannukset" totalsRowFunction="sum" dataDxfId="9" totalsRowDxfId="33"/>
    <tableColumn id="3" xr3:uid="{00000000-0010-0000-0600-000003000000}" name="Todelliset kulut" totalsRowFunction="sum" dataDxfId="8" totalsRowDxfId="32"/>
  </tableColumns>
  <tableStyleInfo name="Hääjuhlan_budjetti_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ulukko_Vihkiminen" displayName="Taulukko_Vihkiminen" ref="B52:D56" totalsRowCount="1" headerRowDxfId="67">
  <tableColumns count="3">
    <tableColumn id="1" xr3:uid="{00000000-0010-0000-0700-000001000000}" name="SEREMONIA" totalsRowLabel="Summa" dataDxfId="66" totalsRowDxfId="31"/>
    <tableColumn id="2" xr3:uid="{00000000-0010-0000-0700-000002000000}" name="Arvioidut kustannukset" totalsRowFunction="sum" dataDxfId="7" totalsRowDxfId="30"/>
    <tableColumn id="3" xr3:uid="{00000000-0010-0000-0700-000003000000}" name="Todelliset kulut" totalsRowFunction="sum" dataDxfId="6" totalsRowDxfId="29"/>
  </tableColumns>
  <tableStyleInfo name="Hääjuhlan_budjetti_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ulukko_Paperitavara" displayName="Taulukko_Paperitavara" ref="B58:D67" totalsRowCount="1" headerRowDxfId="65">
  <tableColumns count="3">
    <tableColumn id="1" xr3:uid="{00000000-0010-0000-0800-000001000000}" name="PAPERITAVARAT" totalsRowLabel="Summa" dataDxfId="64" totalsRowDxfId="28"/>
    <tableColumn id="2" xr3:uid="{00000000-0010-0000-0800-000002000000}" name="Arvioidut kustannukset" totalsRowFunction="sum" dataDxfId="5" totalsRowDxfId="27"/>
    <tableColumn id="3" xr3:uid="{00000000-0010-0000-0800-000003000000}" name="Todelliset kulut" totalsRowFunction="sum" dataDxfId="4" totalsRowDxfId="26"/>
  </tableColumns>
  <tableStyleInfo name="Hääjuhlan_budjetti_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showRowColHeaders="0" tabSelected="1" workbookViewId="0"/>
  </sheetViews>
  <sheetFormatPr defaultColWidth="9" defaultRowHeight="21" customHeight="1" x14ac:dyDescent="0.2"/>
  <cols>
    <col min="1" max="1" width="1.5" style="1" customWidth="1"/>
    <col min="2" max="2" width="29.625" style="1" customWidth="1"/>
    <col min="3" max="3" width="17.125" style="1" customWidth="1"/>
    <col min="4" max="5" width="13.625" style="1" customWidth="1"/>
    <col min="6" max="6" width="12.875" style="1" customWidth="1"/>
    <col min="7" max="7" width="1.625" style="1" customWidth="1"/>
    <col min="8" max="16384" width="9" style="1"/>
  </cols>
  <sheetData>
    <row r="1" spans="2:7" ht="162.75" customHeight="1" x14ac:dyDescent="0.2">
      <c r="G1" s="1" t="s">
        <v>24</v>
      </c>
    </row>
    <row r="3" spans="2:7" ht="35.1" customHeight="1" x14ac:dyDescent="0.2">
      <c r="B3" s="12" t="s">
        <v>0</v>
      </c>
      <c r="C3" s="30">
        <v>20000</v>
      </c>
    </row>
    <row r="5" spans="2:7" s="3" customFormat="1" ht="35.1" customHeight="1" x14ac:dyDescent="0.2">
      <c r="B5" s="21" t="s">
        <v>1</v>
      </c>
      <c r="C5" s="22" t="s">
        <v>20</v>
      </c>
      <c r="D5" s="29" t="s">
        <v>21</v>
      </c>
      <c r="E5" s="29" t="s">
        <v>22</v>
      </c>
      <c r="F5" s="29" t="s">
        <v>23</v>
      </c>
    </row>
    <row r="6" spans="2:7" ht="21" customHeight="1" x14ac:dyDescent="0.2">
      <c r="B6" s="23" t="s">
        <v>2</v>
      </c>
      <c r="C6" s="24">
        <v>0.5</v>
      </c>
      <c r="D6" s="37">
        <f>Hääjuhlien_kokonaisbudjetti*'Budjetin yhteenveto'!$C6</f>
        <v>10000</v>
      </c>
      <c r="E6" s="37">
        <f>Taulukko_Vastaanotto[[#Totals],[Arvioidut kustannukset]]</f>
        <v>0</v>
      </c>
      <c r="F6" s="37">
        <f>Taulukko_Vastaanotto[[#Totals],[Todelliset kulut]]</f>
        <v>0</v>
      </c>
    </row>
    <row r="7" spans="2:7" ht="21" customHeight="1" x14ac:dyDescent="0.2">
      <c r="B7" s="17" t="s">
        <v>3</v>
      </c>
      <c r="C7" s="18">
        <v>0.1</v>
      </c>
      <c r="D7" s="38">
        <f>Hääjuhlien_kokonaisbudjetti*'Budjetin yhteenveto'!$C7</f>
        <v>2000</v>
      </c>
      <c r="E7" s="38">
        <f>Taulukko_Asut[[#Totals],[Arvioidut kustannukset]]</f>
        <v>0</v>
      </c>
      <c r="F7" s="38">
        <f>Taulukko_Asut[[#Totals],[Todelliset kulut]]</f>
        <v>0</v>
      </c>
    </row>
    <row r="8" spans="2:7" ht="21" customHeight="1" x14ac:dyDescent="0.2">
      <c r="B8" s="15" t="s">
        <v>4</v>
      </c>
      <c r="C8" s="16">
        <v>0.1</v>
      </c>
      <c r="D8" s="39">
        <f>Hääjuhlien_kokonaisbudjetti*'Budjetin yhteenveto'!$C8</f>
        <v>2000</v>
      </c>
      <c r="E8" s="39">
        <f>Taulukko_Kukat_ja_koristeet[[#Totals],[Arvioidut kustannukset]]</f>
        <v>0</v>
      </c>
      <c r="F8" s="39">
        <f>Taulukko_Kukat_ja_koristeet[[#Totals],[Todelliset kulut]]</f>
        <v>0</v>
      </c>
    </row>
    <row r="9" spans="2:7" ht="21" customHeight="1" x14ac:dyDescent="0.2">
      <c r="B9" s="17" t="s">
        <v>5</v>
      </c>
      <c r="C9" s="18">
        <v>0.1</v>
      </c>
      <c r="D9" s="38">
        <f>Hääjuhlien_kokonaisbudjetti*'Budjetin yhteenveto'!$C9</f>
        <v>2000</v>
      </c>
      <c r="E9" s="38">
        <f>Taulukko_Musiikki[[#Totals],[Arvioidut kustannukset]]</f>
        <v>0</v>
      </c>
      <c r="F9" s="38">
        <f>Taulukko_Musiikki[[#Totals],[Todelliset kulut]]</f>
        <v>0</v>
      </c>
    </row>
    <row r="10" spans="2:7" ht="21" customHeight="1" x14ac:dyDescent="0.2">
      <c r="B10" s="15" t="s">
        <v>6</v>
      </c>
      <c r="C10" s="16">
        <v>0.1</v>
      </c>
      <c r="D10" s="39">
        <f>Hääjuhlien_kokonaisbudjetti*'Budjetin yhteenveto'!$C10</f>
        <v>2000</v>
      </c>
      <c r="E10" s="39">
        <f>Taulukko_Valokuvaus_ja_videokuvaus[[#Totals],[Arvioidut kustannukset]]</f>
        <v>0</v>
      </c>
      <c r="F10" s="39">
        <f>Taulukko_Valokuvaus_ja_videokuvaus[[#Totals],[Todelliset kulut]]</f>
        <v>0</v>
      </c>
    </row>
    <row r="11" spans="2:7" ht="21" customHeight="1" x14ac:dyDescent="0.2">
      <c r="B11" s="17" t="s">
        <v>7</v>
      </c>
      <c r="C11" s="18">
        <v>0.03</v>
      </c>
      <c r="D11" s="38">
        <f>Hääjuhlien_kokonaisbudjetti*'Budjetin yhteenveto'!$C11</f>
        <v>600</v>
      </c>
      <c r="E11" s="38">
        <f>Taulukko_Palvelukset_ja_lahjat[[#Totals],[Arvioidut kustannukset]]</f>
        <v>0</v>
      </c>
      <c r="F11" s="38">
        <f>Taulukko_Palvelukset_ja_lahjat[[#Totals],[Todelliset kulut]]</f>
        <v>0</v>
      </c>
    </row>
    <row r="12" spans="2:7" ht="21" customHeight="1" x14ac:dyDescent="0.2">
      <c r="B12" s="15" t="s">
        <v>8</v>
      </c>
      <c r="C12" s="16">
        <v>0.02</v>
      </c>
      <c r="D12" s="39">
        <f>Hääjuhlien_kokonaisbudjetti*'Budjetin yhteenveto'!$C12</f>
        <v>400</v>
      </c>
      <c r="E12" s="39">
        <f>Taulukko_Vihkiminen[[#Totals],[Arvioidut kustannukset]]</f>
        <v>0</v>
      </c>
      <c r="F12" s="39">
        <f>Taulukko_Vihkiminen[[#Totals],[Todelliset kulut]]</f>
        <v>0</v>
      </c>
    </row>
    <row r="13" spans="2:7" ht="21" customHeight="1" x14ac:dyDescent="0.2">
      <c r="B13" s="17" t="s">
        <v>9</v>
      </c>
      <c r="C13" s="18">
        <v>0.02</v>
      </c>
      <c r="D13" s="38">
        <f>Hääjuhlien_kokonaisbudjetti*'Budjetin yhteenveto'!$C13</f>
        <v>400</v>
      </c>
      <c r="E13" s="38">
        <f>Taulukko_Paperitavara[[#Totals],[Arvioidut kustannukset]]</f>
        <v>0</v>
      </c>
      <c r="F13" s="38">
        <f>Taulukko_Paperitavara[[#Totals],[Todelliset kulut]]</f>
        <v>0</v>
      </c>
    </row>
    <row r="14" spans="2:7" ht="21" customHeight="1" x14ac:dyDescent="0.2">
      <c r="B14" s="15" t="s">
        <v>10</v>
      </c>
      <c r="C14" s="16">
        <v>0.02</v>
      </c>
      <c r="D14" s="39">
        <f>Hääjuhlien_kokonaisbudjetti*'Budjetin yhteenveto'!$C14</f>
        <v>400</v>
      </c>
      <c r="E14" s="39">
        <f>Taulukko_Sormukset[[#Totals],[Arvioidut kustannukset]]</f>
        <v>0</v>
      </c>
      <c r="F14" s="39">
        <f>Taulukko_Sormukset[[#Totals],[Todelliset kulut]]</f>
        <v>0</v>
      </c>
    </row>
    <row r="15" spans="2:7" ht="21" customHeight="1" x14ac:dyDescent="0.2">
      <c r="B15" s="17" t="s">
        <v>11</v>
      </c>
      <c r="C15" s="18">
        <v>0.01</v>
      </c>
      <c r="D15" s="38">
        <f>Hääjuhlien_kokonaisbudjetti*'Budjetin yhteenveto'!$C15</f>
        <v>200</v>
      </c>
      <c r="E15" s="38">
        <f>Taulukko_Kuljetukset[[#Totals],[Arvioidut kustannukset]]</f>
        <v>0</v>
      </c>
      <c r="F15" s="38">
        <f>Taulukko_Kuljetukset[[#Totals],[Todelliset kulut]]</f>
        <v>0</v>
      </c>
    </row>
    <row r="16" spans="2:7" ht="21" customHeight="1" x14ac:dyDescent="0.2">
      <c r="B16" s="19" t="s">
        <v>77</v>
      </c>
      <c r="C16" s="20">
        <f>SUM(C6:C15)</f>
        <v>1</v>
      </c>
      <c r="D16" s="40">
        <f t="shared" ref="D16:F16" si="0">SUM(D6:D15)</f>
        <v>20000</v>
      </c>
      <c r="E16" s="40">
        <f t="shared" si="0"/>
        <v>0</v>
      </c>
      <c r="F16" s="40">
        <f t="shared" si="0"/>
        <v>0</v>
      </c>
    </row>
    <row r="18" spans="2:6" s="5" customFormat="1" ht="21" customHeight="1" x14ac:dyDescent="0.2">
      <c r="B18" s="9" t="s">
        <v>12</v>
      </c>
      <c r="C18" s="10"/>
      <c r="D18" s="10"/>
      <c r="E18" s="11"/>
      <c r="F18" s="11"/>
    </row>
    <row r="19" spans="2:6" ht="21" customHeight="1" x14ac:dyDescent="0.2">
      <c r="B19" t="s">
        <v>13</v>
      </c>
      <c r="C19" t="s">
        <v>12</v>
      </c>
    </row>
    <row r="20" spans="2:6" ht="21" customHeight="1" x14ac:dyDescent="0.2">
      <c r="B20" s="2" t="s">
        <v>14</v>
      </c>
      <c r="C20" s="31">
        <v>10000</v>
      </c>
    </row>
    <row r="21" spans="2:6" ht="21" customHeight="1" x14ac:dyDescent="0.2">
      <c r="B21" s="2" t="s">
        <v>15</v>
      </c>
      <c r="C21" s="31">
        <v>4000</v>
      </c>
    </row>
    <row r="22" spans="2:6" ht="21" customHeight="1" x14ac:dyDescent="0.2">
      <c r="B22" s="2" t="s">
        <v>16</v>
      </c>
      <c r="C22" s="31">
        <v>2000</v>
      </c>
    </row>
    <row r="23" spans="2:6" ht="21" customHeight="1" x14ac:dyDescent="0.2">
      <c r="B23" s="2" t="s">
        <v>17</v>
      </c>
      <c r="C23" s="31">
        <v>4000</v>
      </c>
    </row>
    <row r="24" spans="2:6" ht="21" customHeight="1" x14ac:dyDescent="0.2">
      <c r="B24" s="25" t="s">
        <v>18</v>
      </c>
      <c r="C24" s="32">
        <v>4000</v>
      </c>
    </row>
    <row r="25" spans="2:6" ht="21" customHeight="1" x14ac:dyDescent="0.2">
      <c r="B25" s="2" t="s">
        <v>19</v>
      </c>
      <c r="C25" s="31">
        <v>2000</v>
      </c>
    </row>
    <row r="26" spans="2:6" ht="21" customHeight="1" x14ac:dyDescent="0.2">
      <c r="B26" s="2" t="s">
        <v>77</v>
      </c>
      <c r="C26" s="31">
        <f>SUBTOTAL(109,Taulukko_Varat[Rahoitus])</f>
        <v>26000</v>
      </c>
    </row>
    <row r="28" spans="2:6" ht="21" customHeight="1" x14ac:dyDescent="0.2">
      <c r="B28" s="12" t="str">
        <f>IF(Taulukko_Varat[[#Totals],[Rahoitus]]&lt;Hääjuhlien_kokonaisbudjetti,"Korvattava erotus","Saatavilla olevat lisävarat")</f>
        <v>Saatavilla olevat lisävarat</v>
      </c>
      <c r="C28" s="33">
        <f>IF(Taulukko_Varat[[#Totals],[Rahoitus]]&lt;Hääjuhlien_kokonaisbudjetti,Hääjuhlien_kokonaisbudjetti-Taulukko_Varat[[#Totals],[Rahoitus]],Taulukko_Varat[[#Totals],[Rahoitus]]-Hääjuhlien_kokonaisbudjetti)</f>
        <v>6000</v>
      </c>
    </row>
  </sheetData>
  <conditionalFormatting sqref="E6:F16">
    <cfRule type="expression" dxfId="90" priority="3">
      <formula>E6&gt;$D6</formula>
    </cfRule>
  </conditionalFormatting>
  <conditionalFormatting sqref="C16">
    <cfRule type="cellIs" dxfId="89" priority="2" operator="notEqual">
      <formula>1</formula>
    </cfRule>
  </conditionalFormatting>
  <conditionalFormatting sqref="C28">
    <cfRule type="expression" dxfId="88" priority="1">
      <formula>$C$26&lt;$C$3</formula>
    </cfRule>
  </conditionalFormatting>
  <dataValidations count="9">
    <dataValidation allowBlank="1" showInputMessage="1" showErrorMessage="1" promptTitle="Häiden budjetti" prompt="_x000a_Kirjoita häiden kokonaisbudjetti soluun C3, ja se jaetaan Prosenttiosuus-sarakkeen mukaan. _x000a__x000a_Kulukohteet on lueteltu luokittain Budjetin tiedot -välilehdessä._x000a__x000a_" sqref="A1" xr:uid="{00000000-0002-0000-0000-000000000000}"/>
    <dataValidation allowBlank="1" showInputMessage="1" showErrorMessage="1" prompt="Kirjoita häiden kokonaisbudjetti tähän soluun" sqref="C3" xr:uid="{00000000-0002-0000-0000-000001000000}"/>
    <dataValidation allowBlank="1" showInputMessage="1" showErrorMessage="1" prompt="Kululuokat luetellaan tässä sarakkeessa" sqref="B5" xr:uid="{00000000-0002-0000-0000-000002000000}"/>
    <dataValidation allowBlank="1" showInputMessage="1" showErrorMessage="1" prompt="Muokkaa kunkin luokan prosenttiosuutta tässä sarakkeessa._X000a__x000a_Sarakkeen summan tulee olla 100 %." sqref="C5" xr:uid="{00000000-0002-0000-0000-000003000000}"/>
    <dataValidation allowBlank="1" showInputMessage="1" showErrorMessage="1" prompt="Tämä sarake lasketaan automaattisesti häiden kokonaisbudjetin ja kunkin kululuokan prosenttiosuuden perusteella" sqref="D5" xr:uid="{00000000-0002-0000-0000-000004000000}"/>
    <dataValidation allowBlank="1" showInputMessage="1" showErrorMessage="1" prompt="Tämä sarake lasketaan automaattisesti Budjetin tiedot -välilehden todellisten kustannusten perusteella" sqref="F5" xr:uid="{00000000-0002-0000-0000-000005000000}"/>
    <dataValidation allowBlank="1" showInputMessage="1" showErrorMessage="1" prompt="Tämä sarake lasketaan automaattisesti Budjetin tiedot -välilehden arvioitujen kustannusten perusteella" sqref="E5" xr:uid="{00000000-0002-0000-0000-000006000000}"/>
    <dataValidation allowBlank="1" showInputMessage="1" showErrorMessage="1" prompt="Tässä taulukossa luetellaan häävarojen lähteet." sqref="B18" xr:uid="{00000000-0002-0000-0000-000007000000}"/>
    <dataValidation allowBlank="1" showInputMessage="1" showErrorMessage="1" prompt="Tämä laskee kokonaisvarojen ja häiden kokonaisbudjetin välisen erotuksen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defaultColWidth="9" defaultRowHeight="21" customHeight="1" x14ac:dyDescent="0.2"/>
  <cols>
    <col min="1" max="1" width="1.5" style="1" customWidth="1"/>
    <col min="2" max="2" width="42.125" style="8" customWidth="1"/>
    <col min="3" max="4" width="19.625" style="26" customWidth="1"/>
    <col min="5" max="16384" width="9" style="1"/>
  </cols>
  <sheetData>
    <row r="2" spans="2:4" s="6" customFormat="1" ht="21" customHeight="1" x14ac:dyDescent="0.2">
      <c r="B2" s="7" t="s">
        <v>25</v>
      </c>
      <c r="C2" s="27" t="s">
        <v>75</v>
      </c>
      <c r="D2" s="27" t="s">
        <v>76</v>
      </c>
    </row>
    <row r="3" spans="2:4" ht="21" customHeight="1" x14ac:dyDescent="0.2">
      <c r="B3" s="4" t="s">
        <v>26</v>
      </c>
      <c r="C3" s="34"/>
      <c r="D3" s="34"/>
    </row>
    <row r="4" spans="2:4" ht="21" customHeight="1" x14ac:dyDescent="0.2">
      <c r="B4" s="4" t="s">
        <v>27</v>
      </c>
      <c r="C4" s="34"/>
      <c r="D4" s="34"/>
    </row>
    <row r="5" spans="2:4" ht="21" customHeight="1" x14ac:dyDescent="0.2">
      <c r="B5" s="4" t="s">
        <v>28</v>
      </c>
      <c r="C5" s="34"/>
      <c r="D5" s="34"/>
    </row>
    <row r="6" spans="2:4" ht="21" customHeight="1" x14ac:dyDescent="0.2">
      <c r="B6" s="4" t="s">
        <v>29</v>
      </c>
      <c r="C6" s="34"/>
      <c r="D6" s="34"/>
    </row>
    <row r="7" spans="2:4" ht="21" customHeight="1" x14ac:dyDescent="0.2">
      <c r="B7" s="4" t="s">
        <v>30</v>
      </c>
      <c r="C7" s="34"/>
      <c r="D7" s="34"/>
    </row>
    <row r="8" spans="2:4" ht="21" customHeight="1" x14ac:dyDescent="0.2">
      <c r="B8" s="4" t="s">
        <v>77</v>
      </c>
      <c r="C8" s="34">
        <f>SUBTOTAL(109,Taulukko_Vastaanotto[Arvioidut kustannukset])</f>
        <v>0</v>
      </c>
      <c r="D8" s="34">
        <f>SUBTOTAL(109,Taulukko_Vastaanotto[Todelliset kulut])</f>
        <v>0</v>
      </c>
    </row>
    <row r="10" spans="2:4" s="14" customFormat="1" ht="21" customHeight="1" x14ac:dyDescent="0.2">
      <c r="B10" s="13" t="s">
        <v>31</v>
      </c>
      <c r="C10" s="28" t="s">
        <v>75</v>
      </c>
      <c r="D10" s="28" t="s">
        <v>76</v>
      </c>
    </row>
    <row r="11" spans="2:4" ht="21" customHeight="1" x14ac:dyDescent="0.2">
      <c r="B11" s="8" t="s">
        <v>32</v>
      </c>
      <c r="C11" s="35"/>
      <c r="D11" s="35"/>
    </row>
    <row r="12" spans="2:4" ht="21" customHeight="1" x14ac:dyDescent="0.2">
      <c r="B12" s="8" t="s">
        <v>33</v>
      </c>
      <c r="C12" s="35"/>
      <c r="D12" s="35"/>
    </row>
    <row r="13" spans="2:4" ht="21" customHeight="1" x14ac:dyDescent="0.2">
      <c r="B13" s="8" t="s">
        <v>34</v>
      </c>
      <c r="C13" s="35"/>
      <c r="D13" s="35"/>
    </row>
    <row r="14" spans="2:4" ht="21" customHeight="1" x14ac:dyDescent="0.2">
      <c r="B14" s="8" t="s">
        <v>35</v>
      </c>
      <c r="C14" s="35"/>
      <c r="D14" s="35"/>
    </row>
    <row r="15" spans="2:4" ht="21" customHeight="1" x14ac:dyDescent="0.2">
      <c r="B15" s="8" t="s">
        <v>36</v>
      </c>
      <c r="C15" s="35"/>
      <c r="D15" s="35"/>
    </row>
    <row r="16" spans="2:4" ht="21" customHeight="1" x14ac:dyDescent="0.2">
      <c r="B16" s="8" t="s">
        <v>30</v>
      </c>
      <c r="C16" s="35"/>
      <c r="D16" s="35"/>
    </row>
    <row r="17" spans="2:4" ht="21" customHeight="1" x14ac:dyDescent="0.2">
      <c r="B17" s="8" t="s">
        <v>77</v>
      </c>
      <c r="C17" s="36">
        <f>SUBTOTAL(109,Taulukko_Asut[Arvioidut kustannukset])</f>
        <v>0</v>
      </c>
      <c r="D17" s="36">
        <f>SUBTOTAL(109,Taulukko_Asut[Todelliset kulut])</f>
        <v>0</v>
      </c>
    </row>
    <row r="19" spans="2:4" s="14" customFormat="1" ht="21" customHeight="1" x14ac:dyDescent="0.2">
      <c r="B19" s="13" t="s">
        <v>37</v>
      </c>
      <c r="C19" s="28" t="s">
        <v>75</v>
      </c>
      <c r="D19" s="28" t="s">
        <v>76</v>
      </c>
    </row>
    <row r="20" spans="2:4" ht="21" customHeight="1" x14ac:dyDescent="0.2">
      <c r="B20" s="8" t="s">
        <v>38</v>
      </c>
      <c r="C20" s="35"/>
      <c r="D20" s="35"/>
    </row>
    <row r="21" spans="2:4" ht="21" customHeight="1" x14ac:dyDescent="0.2">
      <c r="B21" s="8" t="s">
        <v>39</v>
      </c>
      <c r="C21" s="35"/>
      <c r="D21" s="35"/>
    </row>
    <row r="22" spans="2:4" ht="21" customHeight="1" x14ac:dyDescent="0.2">
      <c r="B22" s="8" t="s">
        <v>40</v>
      </c>
      <c r="C22" s="35"/>
      <c r="D22" s="35"/>
    </row>
    <row r="23" spans="2:4" ht="21" customHeight="1" x14ac:dyDescent="0.2">
      <c r="B23" s="8" t="s">
        <v>41</v>
      </c>
      <c r="C23" s="35"/>
      <c r="D23" s="35"/>
    </row>
    <row r="24" spans="2:4" ht="21" customHeight="1" x14ac:dyDescent="0.2">
      <c r="B24" s="8" t="s">
        <v>42</v>
      </c>
      <c r="C24" s="35"/>
      <c r="D24" s="35"/>
    </row>
    <row r="25" spans="2:4" ht="21" customHeight="1" x14ac:dyDescent="0.2">
      <c r="B25" s="8" t="s">
        <v>43</v>
      </c>
      <c r="C25" s="35"/>
      <c r="D25" s="35"/>
    </row>
    <row r="26" spans="2:4" ht="21" customHeight="1" x14ac:dyDescent="0.2">
      <c r="B26" s="8" t="s">
        <v>44</v>
      </c>
      <c r="C26" s="35"/>
      <c r="D26" s="35"/>
    </row>
    <row r="27" spans="2:4" ht="21" customHeight="1" x14ac:dyDescent="0.2">
      <c r="B27" s="8" t="s">
        <v>45</v>
      </c>
      <c r="C27" s="35"/>
      <c r="D27" s="35"/>
    </row>
    <row r="28" spans="2:4" ht="21" customHeight="1" x14ac:dyDescent="0.2">
      <c r="B28" s="8" t="s">
        <v>30</v>
      </c>
      <c r="C28" s="35"/>
      <c r="D28" s="35"/>
    </row>
    <row r="29" spans="2:4" ht="21" customHeight="1" x14ac:dyDescent="0.2">
      <c r="B29" s="8" t="s">
        <v>77</v>
      </c>
      <c r="C29" s="35">
        <f>SUBTOTAL(109,Taulukko_Kukat_ja_koristeet[Arvioidut kustannukset])</f>
        <v>0</v>
      </c>
      <c r="D29" s="35">
        <f>SUBTOTAL(109,Taulukko_Kukat_ja_koristeet[Todelliset kulut])</f>
        <v>0</v>
      </c>
    </row>
    <row r="31" spans="2:4" s="14" customFormat="1" ht="21" customHeight="1" x14ac:dyDescent="0.2">
      <c r="B31" s="13" t="s">
        <v>46</v>
      </c>
      <c r="C31" s="28" t="s">
        <v>75</v>
      </c>
      <c r="D31" s="28" t="s">
        <v>76</v>
      </c>
    </row>
    <row r="32" spans="2:4" ht="21" customHeight="1" x14ac:dyDescent="0.2">
      <c r="B32" s="8" t="s">
        <v>47</v>
      </c>
      <c r="C32" s="35"/>
      <c r="D32" s="35"/>
    </row>
    <row r="33" spans="2:4" ht="21" customHeight="1" x14ac:dyDescent="0.2">
      <c r="B33" s="8" t="s">
        <v>48</v>
      </c>
      <c r="C33" s="35"/>
      <c r="D33" s="35"/>
    </row>
    <row r="34" spans="2:4" ht="21" customHeight="1" x14ac:dyDescent="0.2">
      <c r="B34" s="8" t="s">
        <v>49</v>
      </c>
      <c r="C34" s="35"/>
      <c r="D34" s="35"/>
    </row>
    <row r="35" spans="2:4" ht="21" customHeight="1" x14ac:dyDescent="0.2">
      <c r="B35" s="8" t="s">
        <v>50</v>
      </c>
      <c r="C35" s="35"/>
      <c r="D35" s="35"/>
    </row>
    <row r="36" spans="2:4" ht="21" customHeight="1" x14ac:dyDescent="0.2">
      <c r="B36" s="8" t="s">
        <v>30</v>
      </c>
      <c r="C36" s="35"/>
      <c r="D36" s="35"/>
    </row>
    <row r="37" spans="2:4" ht="21" customHeight="1" x14ac:dyDescent="0.2">
      <c r="B37" s="8" t="s">
        <v>77</v>
      </c>
      <c r="C37" s="35">
        <f>SUBTOTAL(109,Taulukko_Musiikki[Arvioidut kustannukset])</f>
        <v>0</v>
      </c>
      <c r="D37" s="35">
        <f>SUBTOTAL(109,Taulukko_Musiikki[Todelliset kulut])</f>
        <v>0</v>
      </c>
    </row>
    <row r="39" spans="2:4" s="14" customFormat="1" ht="21" customHeight="1" x14ac:dyDescent="0.2">
      <c r="B39" s="13" t="s">
        <v>51</v>
      </c>
      <c r="C39" s="28" t="s">
        <v>75</v>
      </c>
      <c r="D39" s="28" t="s">
        <v>76</v>
      </c>
    </row>
    <row r="40" spans="2:4" ht="21" customHeight="1" x14ac:dyDescent="0.2">
      <c r="B40" s="8" t="s">
        <v>52</v>
      </c>
      <c r="C40" s="35"/>
      <c r="D40" s="35"/>
    </row>
    <row r="41" spans="2:4" ht="21" customHeight="1" x14ac:dyDescent="0.2">
      <c r="B41" s="8" t="s">
        <v>53</v>
      </c>
      <c r="C41" s="35"/>
      <c r="D41" s="35"/>
    </row>
    <row r="42" spans="2:4" ht="21" customHeight="1" x14ac:dyDescent="0.2">
      <c r="B42" s="8" t="s">
        <v>54</v>
      </c>
      <c r="C42" s="35"/>
      <c r="D42" s="35"/>
    </row>
    <row r="43" spans="2:4" ht="21" customHeight="1" x14ac:dyDescent="0.2">
      <c r="B43" s="8" t="s">
        <v>30</v>
      </c>
      <c r="C43" s="35"/>
      <c r="D43" s="35"/>
    </row>
    <row r="44" spans="2:4" ht="21" customHeight="1" x14ac:dyDescent="0.2">
      <c r="B44" s="8" t="s">
        <v>77</v>
      </c>
      <c r="C44" s="35">
        <f>SUBTOTAL(109,Taulukko_Valokuvaus_ja_videokuvaus[Arvioidut kustannukset])</f>
        <v>0</v>
      </c>
      <c r="D44" s="35">
        <f>SUBTOTAL(109,Taulukko_Valokuvaus_ja_videokuvaus[Todelliset kulut])</f>
        <v>0</v>
      </c>
    </row>
    <row r="46" spans="2:4" s="14" customFormat="1" ht="21" customHeight="1" x14ac:dyDescent="0.2">
      <c r="B46" s="13" t="s">
        <v>7</v>
      </c>
      <c r="C46" s="28" t="s">
        <v>75</v>
      </c>
      <c r="D46" s="28" t="s">
        <v>76</v>
      </c>
    </row>
    <row r="47" spans="2:4" ht="21" customHeight="1" x14ac:dyDescent="0.2">
      <c r="B47" s="8" t="s">
        <v>55</v>
      </c>
      <c r="C47" s="35"/>
      <c r="D47" s="35"/>
    </row>
    <row r="48" spans="2:4" ht="21" customHeight="1" x14ac:dyDescent="0.2">
      <c r="B48" s="8" t="s">
        <v>56</v>
      </c>
      <c r="C48" s="35"/>
      <c r="D48" s="35"/>
    </row>
    <row r="49" spans="2:4" ht="21" customHeight="1" x14ac:dyDescent="0.2">
      <c r="B49" s="8" t="s">
        <v>30</v>
      </c>
      <c r="C49" s="35"/>
      <c r="D49" s="35"/>
    </row>
    <row r="50" spans="2:4" ht="21" customHeight="1" x14ac:dyDescent="0.2">
      <c r="B50" s="8" t="s">
        <v>77</v>
      </c>
      <c r="C50" s="35">
        <f>SUBTOTAL(109,Taulukko_Palvelukset_ja_lahjat[Arvioidut kustannukset])</f>
        <v>0</v>
      </c>
      <c r="D50" s="35">
        <f>SUBTOTAL(109,Taulukko_Palvelukset_ja_lahjat[Todelliset kulut])</f>
        <v>0</v>
      </c>
    </row>
    <row r="52" spans="2:4" s="14" customFormat="1" ht="21" customHeight="1" x14ac:dyDescent="0.2">
      <c r="B52" s="13" t="s">
        <v>57</v>
      </c>
      <c r="C52" s="28" t="s">
        <v>75</v>
      </c>
      <c r="D52" s="28" t="s">
        <v>76</v>
      </c>
    </row>
    <row r="53" spans="2:4" ht="21" customHeight="1" x14ac:dyDescent="0.2">
      <c r="B53" s="8" t="s">
        <v>58</v>
      </c>
      <c r="C53" s="35"/>
      <c r="D53" s="35"/>
    </row>
    <row r="54" spans="2:4" ht="21" customHeight="1" x14ac:dyDescent="0.2">
      <c r="B54" s="8" t="s">
        <v>59</v>
      </c>
      <c r="C54" s="35"/>
      <c r="D54" s="35"/>
    </row>
    <row r="55" spans="2:4" ht="21" customHeight="1" x14ac:dyDescent="0.2">
      <c r="B55" s="8" t="s">
        <v>30</v>
      </c>
      <c r="C55" s="35"/>
      <c r="D55" s="35"/>
    </row>
    <row r="56" spans="2:4" ht="21" customHeight="1" x14ac:dyDescent="0.2">
      <c r="B56" s="8" t="s">
        <v>77</v>
      </c>
      <c r="C56" s="35">
        <f>SUBTOTAL(109,Taulukko_Vihkiminen[Arvioidut kustannukset])</f>
        <v>0</v>
      </c>
      <c r="D56" s="35">
        <f>SUBTOTAL(109,Taulukko_Vihkiminen[Todelliset kulut])</f>
        <v>0</v>
      </c>
    </row>
    <row r="58" spans="2:4" s="14" customFormat="1" ht="21" customHeight="1" x14ac:dyDescent="0.2">
      <c r="B58" s="13" t="s">
        <v>60</v>
      </c>
      <c r="C58" s="28" t="s">
        <v>75</v>
      </c>
      <c r="D58" s="28" t="s">
        <v>76</v>
      </c>
    </row>
    <row r="59" spans="2:4" ht="21" customHeight="1" x14ac:dyDescent="0.2">
      <c r="B59" s="8" t="s">
        <v>61</v>
      </c>
      <c r="C59" s="35"/>
      <c r="D59" s="35"/>
    </row>
    <row r="60" spans="2:4" ht="21" customHeight="1" x14ac:dyDescent="0.2">
      <c r="B60" s="8" t="s">
        <v>62</v>
      </c>
      <c r="C60" s="35"/>
      <c r="D60" s="35"/>
    </row>
    <row r="61" spans="2:4" ht="21" customHeight="1" x14ac:dyDescent="0.2">
      <c r="B61" s="8" t="s">
        <v>63</v>
      </c>
      <c r="C61" s="35"/>
      <c r="D61" s="35"/>
    </row>
    <row r="62" spans="2:4" ht="21" customHeight="1" x14ac:dyDescent="0.2">
      <c r="B62" s="8" t="s">
        <v>64</v>
      </c>
      <c r="C62" s="35"/>
      <c r="D62" s="35"/>
    </row>
    <row r="63" spans="2:4" ht="21" customHeight="1" x14ac:dyDescent="0.2">
      <c r="B63" s="8" t="s">
        <v>65</v>
      </c>
      <c r="C63" s="35"/>
      <c r="D63" s="35"/>
    </row>
    <row r="64" spans="2:4" ht="21" customHeight="1" x14ac:dyDescent="0.2">
      <c r="B64" s="8" t="s">
        <v>66</v>
      </c>
      <c r="C64" s="35"/>
      <c r="D64" s="35"/>
    </row>
    <row r="65" spans="2:4" ht="21" customHeight="1" x14ac:dyDescent="0.2">
      <c r="B65" s="8" t="s">
        <v>67</v>
      </c>
      <c r="C65" s="35"/>
      <c r="D65" s="35"/>
    </row>
    <row r="66" spans="2:4" ht="21" customHeight="1" x14ac:dyDescent="0.2">
      <c r="B66" s="8" t="s">
        <v>30</v>
      </c>
      <c r="C66" s="35"/>
      <c r="D66" s="35"/>
    </row>
    <row r="67" spans="2:4" ht="21" customHeight="1" x14ac:dyDescent="0.2">
      <c r="B67" s="8" t="s">
        <v>77</v>
      </c>
      <c r="C67" s="35">
        <f>SUBTOTAL(109,Taulukko_Paperitavara[Arvioidut kustannukset])</f>
        <v>0</v>
      </c>
      <c r="D67" s="35">
        <f>SUBTOTAL(109,Taulukko_Paperitavara[Todelliset kulut])</f>
        <v>0</v>
      </c>
    </row>
    <row r="69" spans="2:4" s="14" customFormat="1" ht="21" customHeight="1" x14ac:dyDescent="0.2">
      <c r="B69" s="13" t="s">
        <v>68</v>
      </c>
      <c r="C69" s="28" t="s">
        <v>75</v>
      </c>
      <c r="D69" s="28" t="s">
        <v>76</v>
      </c>
    </row>
    <row r="70" spans="2:4" ht="21" customHeight="1" x14ac:dyDescent="0.2">
      <c r="B70" s="8" t="s">
        <v>10</v>
      </c>
      <c r="C70" s="35"/>
      <c r="D70" s="35"/>
    </row>
    <row r="71" spans="2:4" ht="21" customHeight="1" x14ac:dyDescent="0.2">
      <c r="B71" s="8" t="s">
        <v>69</v>
      </c>
      <c r="C71" s="35"/>
      <c r="D71" s="35"/>
    </row>
    <row r="72" spans="2:4" ht="21" customHeight="1" x14ac:dyDescent="0.2">
      <c r="B72" s="8" t="s">
        <v>77</v>
      </c>
      <c r="C72" s="35">
        <f>SUBTOTAL(109,Taulukko_Sormukset[Arvioidut kustannukset])</f>
        <v>0</v>
      </c>
      <c r="D72" s="35">
        <f>SUBTOTAL(109,Taulukko_Sormukset[Todelliset kulut])</f>
        <v>0</v>
      </c>
    </row>
    <row r="74" spans="2:4" s="14" customFormat="1" ht="21" customHeight="1" x14ac:dyDescent="0.2">
      <c r="B74" s="13" t="s">
        <v>70</v>
      </c>
      <c r="C74" s="28" t="s">
        <v>75</v>
      </c>
      <c r="D74" s="28" t="s">
        <v>76</v>
      </c>
    </row>
    <row r="75" spans="2:4" ht="21" customHeight="1" x14ac:dyDescent="0.2">
      <c r="B75" s="8" t="s">
        <v>71</v>
      </c>
      <c r="C75" s="35"/>
      <c r="D75" s="35"/>
    </row>
    <row r="76" spans="2:4" ht="21" customHeight="1" x14ac:dyDescent="0.2">
      <c r="B76" s="8" t="s">
        <v>72</v>
      </c>
      <c r="C76" s="35"/>
      <c r="D76" s="35"/>
    </row>
    <row r="77" spans="2:4" ht="21" customHeight="1" x14ac:dyDescent="0.2">
      <c r="B77" s="8" t="s">
        <v>73</v>
      </c>
      <c r="C77" s="35"/>
      <c r="D77" s="35"/>
    </row>
    <row r="78" spans="2:4" ht="21" customHeight="1" x14ac:dyDescent="0.2">
      <c r="B78" s="8" t="s">
        <v>74</v>
      </c>
      <c r="C78" s="35"/>
      <c r="D78" s="35"/>
    </row>
    <row r="79" spans="2:4" ht="21" customHeight="1" x14ac:dyDescent="0.2">
      <c r="B79" s="8" t="s">
        <v>30</v>
      </c>
      <c r="C79" s="35"/>
      <c r="D79" s="35"/>
    </row>
    <row r="80" spans="2:4" ht="21" customHeight="1" x14ac:dyDescent="0.2">
      <c r="B80" s="8" t="s">
        <v>77</v>
      </c>
      <c r="C80" s="36">
        <f>SUBTOTAL(109,Taulukko_Kuljetukset[Arvioidut kustannukset])</f>
        <v>0</v>
      </c>
      <c r="D80" s="36">
        <f>SUBTOTAL(109,Taulukko_Kuljetukset[Todelliset kulut])</f>
        <v>0</v>
      </c>
    </row>
  </sheetData>
  <dataValidations count="1">
    <dataValidation allowBlank="1" showInputMessage="1" showErrorMessage="1" prompt="Voit muokata kunkin kululuokan kohteita ja kirjoittaa arvioituja ja toteutuneita kustannuksia." sqref="A1" xr:uid="{00000000-0002-0000-0100-000000000000}"/>
  </dataValidation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5A37BA-547D-4E63-B822-D506CDCC9D3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Budjetin yhteenveto</vt:lpstr>
      <vt:lpstr>Budjetin tiedot</vt:lpstr>
      <vt:lpstr>Hääjuhlien_kokonaisbudjetti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2019-07-18T05:36:35Z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