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tables/table91.xml" ContentType="application/vnd.openxmlformats-officedocument.spreadsheetml.table+xml"/>
  <Override PartName="/xl/tables/table82.xml" ContentType="application/vnd.openxmlformats-officedocument.spreadsheetml.table+xml"/>
  <Override PartName="/xl/tables/table113.xml" ContentType="application/vnd.openxmlformats-officedocument.spreadsheetml.table+xml"/>
  <Override PartName="/xl/tables/table104.xml" ContentType="application/vnd.openxmlformats-officedocument.spreadsheetml.table+xml"/>
  <Override PartName="/xl/sharedStrings.xml" ContentType="application/vnd.openxmlformats-officedocument.spreadsheetml.sharedStrings+xml"/>
  <Override PartName="/xl/worksheets/sheet22.xml" ContentType="application/vnd.openxmlformats-officedocument.spreadsheetml.worksheet+xml"/>
  <Override PartName="/xl/tables/table75.xml" ContentType="application/vnd.openxmlformats-officedocument.spreadsheetml.table+xml"/>
  <Override PartName="/xl/tables/table26.xml" ContentType="application/vnd.openxmlformats-officedocument.spreadsheetml.table+xml"/>
  <Override PartName="/xl/tables/table67.xml" ContentType="application/vnd.openxmlformats-officedocument.spreadsheetml.table+xml"/>
  <Override PartName="/xl/tables/table18.xml" ContentType="application/vnd.openxmlformats-officedocument.spreadsheetml.table+xml"/>
  <Override PartName="/xl/tables/table59.xml" ContentType="application/vnd.openxmlformats-officedocument.spreadsheetml.table+xml"/>
  <Override PartName="/xl/tables/table410.xml" ContentType="application/vnd.openxmlformats-officedocument.spreadsheetml.table+xml"/>
  <Override PartName="/xl/tables/table311.xml" ContentType="application/vnd.openxmlformats-officedocument.spreadsheetml.table+xml"/>
  <Override PartName="/xl/worksheets/sheet13.xml" ContentType="application/vnd.openxmlformats-officedocument.spreadsheetml.worksheet+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44.xml" ContentType="application/vnd.openxmlformats-officedocument.spreadsheetml.worksheet+xml"/>
  <Override PartName="/xl/tables/table1212.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02"/>
  <workbookPr filterPrivacy="1"/>
  <xr:revisionPtr revIDLastSave="0" documentId="13_ncr:1_{695C7AE1-69DA-4160-9BA5-40CDB09B9BD3}" xr6:coauthVersionLast="47" xr6:coauthVersionMax="47" xr10:uidLastSave="{00000000-0000-0000-0000-000000000000}"/>
  <bookViews>
    <workbookView xWindow="-120" yWindow="-120" windowWidth="28890" windowHeight="16065" activeTab="1" xr2:uid="{00000000-000D-0000-FFFF-FFFF00000000}"/>
  </bookViews>
  <sheets>
    <sheet name="Aloitus" sheetId="5" r:id="rId1"/>
    <sheet name="Menot" sheetId="1" r:id="rId2"/>
    <sheet name="Tulot" sheetId="2" r:id="rId3"/>
    <sheet name="Voiton ja tappion yhteenveto"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3" l="1"/>
  <c r="B1" i="3"/>
  <c r="D1" i="2"/>
  <c r="B1" i="2"/>
  <c r="C32" i="1" l="1"/>
  <c r="D32" i="1"/>
  <c r="G24" i="1"/>
  <c r="H24" i="1"/>
  <c r="C25" i="1"/>
  <c r="D25" i="1"/>
  <c r="G19" i="1"/>
  <c r="H19" i="1"/>
  <c r="C19" i="1"/>
  <c r="D19" i="1"/>
  <c r="G11" i="1"/>
  <c r="H11" i="1"/>
  <c r="C11" i="1"/>
  <c r="D11" i="1"/>
  <c r="H4" i="1" l="1"/>
  <c r="G4" i="1"/>
  <c r="C6" i="3" s="1"/>
  <c r="F7" i="2"/>
  <c r="F8" i="2"/>
  <c r="F9" i="2"/>
  <c r="F13" i="2"/>
  <c r="F14" i="2"/>
  <c r="F15" i="2"/>
  <c r="F19" i="2"/>
  <c r="F20" i="2"/>
  <c r="F21" i="2"/>
  <c r="F25" i="2"/>
  <c r="F26" i="2"/>
  <c r="F27" i="2"/>
  <c r="F28" i="2"/>
  <c r="G7" i="2"/>
  <c r="G8" i="2"/>
  <c r="G9" i="2"/>
  <c r="G13" i="2"/>
  <c r="G14" i="2"/>
  <c r="G15" i="2"/>
  <c r="G19" i="2"/>
  <c r="G20" i="2"/>
  <c r="G21" i="2"/>
  <c r="G25" i="2"/>
  <c r="G26" i="2"/>
  <c r="G27" i="2"/>
  <c r="G28" i="2"/>
  <c r="G29" i="2" l="1"/>
  <c r="F22" i="2"/>
  <c r="F29" i="2"/>
  <c r="G22" i="2"/>
  <c r="G16" i="2"/>
  <c r="F16" i="2"/>
  <c r="F10" i="2"/>
  <c r="G10" i="2"/>
  <c r="D6" i="3"/>
  <c r="G4" i="2" l="1"/>
  <c r="C5" i="3"/>
  <c r="C8" i="3" s="1"/>
  <c r="F4" i="2"/>
  <c r="D5" i="3" s="1"/>
  <c r="D8" i="3" s="1"/>
</calcChain>
</file>

<file path=xl/sharedStrings.xml><?xml version="1.0" encoding="utf-8"?>
<sst xmlns="http://schemas.openxmlformats.org/spreadsheetml/2006/main" count="149" uniqueCount="101">
  <si>
    <t>TIETOJA TÄSTÄ MALLISTA</t>
  </si>
  <si>
    <t>Tämän tapahtumabudjettityökirjan avulla voit seurata tapahtuman tuloja ja kuluja.</t>
  </si>
  <si>
    <t>Kirjoita tapahtuman nimi ja tiedot Kulut- ja Tulot-laskentataulukoihin.</t>
  </si>
  <si>
    <t>Kulujen ja tulojen yhteissummat lasketaan automaattisesti.</t>
  </si>
  <si>
    <t>Voitto ja tappio -yhteenveto ja -kaavio päivitetään automaattisesti Voiton ja tappion yhteenveto -laskentataulukkoon.</t>
  </si>
  <si>
    <t>Huomautus: </t>
  </si>
  <si>
    <t xml:space="preserve">Kunkin laskentataulukon sarakkeessa A annetaan lisäohjeita. Tämä teksti on piilotettu tarkoituksella. Jos haluat poistaa tekstin, valitse sarake A ja valitse sitten POISTA. </t>
  </si>
  <si>
    <t>Jos haluat lisätietoja taulukoista, paina VAIHTO ja F10 taulukossa, valitse TAULUKKO-kohta ja valitse sitten VAIHTOEHTOINEN TEKSTI.</t>
  </si>
  <si>
    <t>Kirjoita kunkin luokan arvioidut ja toteutuneet kulut laskentataulukon vastaaviin taulukkoihin, ja kirjoita tapahtuman nimi soluun D1 tämän ja muiden laskentataulukoiden mukauttamiseksi. Tämän laskentataulukon otsikko on solussa H1. Tämän sarakkeen soluissa on hyödyllisiä ohjeita tämän laskentataulukon käyttöön. Seuraava ohje on solussa A3.</t>
  </si>
  <si>
    <t>Kulut yhteensä -otsikko on solussa oikealla, Arvioidut kulut -otsikko solussa G3 ja Todelliset kulut -otsikko solussa H3.</t>
  </si>
  <si>
    <t>Arvioidut kulut yhteensä solussa G4 ja Todelliset kulut yhteensä solussa H4 lasketaan automaattisesti. Seuraava ohje on solussa A6.</t>
  </si>
  <si>
    <t>Kirjoita tilasta aiheutuvat kulut oikealla olevasta solusta alkavaan taulukkoon ja virvokkeista aiheutuvat kulut solusta F6 alkavaan taulukkoon. Seuraava ohje on solussa A13.</t>
  </si>
  <si>
    <t>Kirjoita koristeista aiheutuvat kulut oikealla olevasta solusta alkavaan taulukkoon ja ohjelmasta aiheutuvat kulut solusta F13 alkavaan taulukkoon. Seuraava ohje on solussa A21.</t>
  </si>
  <si>
    <t>Kirjoita tiedotuksesta aiheutuvat kulut oikealla olevasta solusta alkavaan taulukkoon ja palkinnoista aiheutuvat kulut solusta F21 alkavaan taulukkoon. Seuraava ohje on solussa A27.</t>
  </si>
  <si>
    <t>Kirjoita muut kulut oikealla olevasta solusta alkavaan taulukkoon.</t>
  </si>
  <si>
    <t>Tapahtumabudjetti</t>
  </si>
  <si>
    <t>KULUT YHTEENSÄ</t>
  </si>
  <si>
    <t>Tila</t>
  </si>
  <si>
    <t>Huoneiden ja tilojen hinnat</t>
  </si>
  <si>
    <t>Tilan henkilökunta</t>
  </si>
  <si>
    <t>Laitteet</t>
  </si>
  <si>
    <t>Pöydät ja tuolit</t>
  </si>
  <si>
    <t>Koristeet</t>
  </si>
  <si>
    <t>Kukat</t>
  </si>
  <si>
    <t>Kynttilät</t>
  </si>
  <si>
    <t>Valaistus</t>
  </si>
  <si>
    <t>Ilmapallot</t>
  </si>
  <si>
    <t>Paperitarvikkeet</t>
  </si>
  <si>
    <t>Tiedotus</t>
  </si>
  <si>
    <t>Grafiikat</t>
  </si>
  <si>
    <t>Kopiot/tulosteet</t>
  </si>
  <si>
    <t>Postimaksut</t>
  </si>
  <si>
    <t>Sekalaiset</t>
  </si>
  <si>
    <t>Puhelin</t>
  </si>
  <si>
    <t>Liikenne</t>
  </si>
  <si>
    <t>Paperitavarat</t>
  </si>
  <si>
    <t>Faksipalvelut</t>
  </si>
  <si>
    <t>Arvio</t>
  </si>
  <si>
    <t>Arvioitu</t>
  </si>
  <si>
    <t>Tapahtuman nimi</t>
  </si>
  <si>
    <t>Todellinen</t>
  </si>
  <si>
    <t>Virvokkeet</t>
  </si>
  <si>
    <t>Ruokakulut</t>
  </si>
  <si>
    <t>Juomat</t>
  </si>
  <si>
    <t>Liinavaatteet</t>
  </si>
  <si>
    <t>Henkilökunta ja palvelurahat</t>
  </si>
  <si>
    <t>Ohjelma</t>
  </si>
  <si>
    <t>Esiintyjät</t>
  </si>
  <si>
    <t>Kaiuttimet</t>
  </si>
  <si>
    <t>Matkakulut</t>
  </si>
  <si>
    <t>Hotelli</t>
  </si>
  <si>
    <t>Muut</t>
  </si>
  <si>
    <t>Palkinnot</t>
  </si>
  <si>
    <t>Nauhat/kyltit/pokaalit</t>
  </si>
  <si>
    <t>Lahjat</t>
  </si>
  <si>
    <t>MENOT</t>
  </si>
  <si>
    <t>Kirjoita kunkin luokan arvioidut ja toteutuneet tulot niitä vastaaviin taulukoihin tässä laskentataulukossa. Tämän laskentataulukon otsikko päivittyy automaattisesti oikealla oleviin soluihin. Otsikko on solussa G1. Tämän sarakkeen soluissa on hyödyllisiä ohjeita tämän laskentataulukon käyttöön. Seuraava ohje on solussa A3.</t>
  </si>
  <si>
    <t>Tulot yhteensä -otsikko on solussa oikealla, Arvioidut tulot -otsikko solussa F3 ja Todelliset tulot -otsikko solussa G3.</t>
  </si>
  <si>
    <t>Arvioidut tulot yhteensä solussa F4 ja Todelliset tulot yhteensä solussa G4 lasketaan automaattisesti.</t>
  </si>
  <si>
    <t>Sisäänpääsy-selite on solussa oikealla.</t>
  </si>
  <si>
    <t>Kirjoita sisäänpääsylippujen arvioitu ja todellinen määrä sekä lippujen hinnat oikealla olevasta solusta alkavaan taulukkoon. Sisäänpääsyn arvioidut ja todelliset tulot lasketaan automaattisesti. Seuraava ohje on solussa A11.</t>
  </si>
  <si>
    <t>Ohjelman mainokset -selite on solussa oikealla.</t>
  </si>
  <si>
    <t>Kirjoita ohjelman mainosten arvioitu ja todellinen määrä sekä mainosten hinnat oikealla olevasta solusta alkavaan taulukkoon. Mainosten arvioidut ja todelliset tulot lasketaan automaattisesti. Seuraava ohje on solussa A17.</t>
  </si>
  <si>
    <t>Näytteilleasettajien tai myyjien selite on oikealla olevassa solussa.</t>
  </si>
  <si>
    <t>Kirjoita näytteilleasettajien ja myyjien arvioitu ja todellinen määrä sekä kojujen hinnat oikealla olevasta solusta alkavaan taulukkoon. Arvioidut ja todelliset tulot lasketaan automaattisesti. Seuraava ohje on solussa A23.</t>
  </si>
  <si>
    <t>Myydyt kohteet -selite on solussa oikealla.</t>
  </si>
  <si>
    <t>Kirjoita myytyjen kohteiden arvioitu ja todellinen määrä sekä hinnat oikealla olevasta solusta alkavaan taulukkoon. Arvioidut ja todelliset tulot lasketaan automaattisesti.</t>
  </si>
  <si>
    <t>TULOT YHTEENSÄ</t>
  </si>
  <si>
    <t>SISÄÄNPÄÄSY</t>
  </si>
  <si>
    <t>Arvioitu määrä</t>
  </si>
  <si>
    <t>OHJELMAN MAINOKSET</t>
  </si>
  <si>
    <t>NÄYTTEILLEASETTAJAT/MYYJÄT</t>
  </si>
  <si>
    <t>MYYDYT KOHTEET</t>
  </si>
  <si>
    <t>Todellinen määrä</t>
  </si>
  <si>
    <t>Tyyppi</t>
  </si>
  <si>
    <t>Aikuiset @</t>
  </si>
  <si>
    <t>Lapset @</t>
  </si>
  <si>
    <t>Muut @</t>
  </si>
  <si>
    <t>Kansilehdet @</t>
  </si>
  <si>
    <t>Puolikkaat sivut @</t>
  </si>
  <si>
    <t>Neljännessivut @</t>
  </si>
  <si>
    <t>Suuret kojut @</t>
  </si>
  <si>
    <t>Keskisuuret kojut @</t>
  </si>
  <si>
    <t>Pienet kojut @</t>
  </si>
  <si>
    <t>Kohteet @</t>
  </si>
  <si>
    <t>Hinta</t>
  </si>
  <si>
    <t>Arvioidut tulot</t>
  </si>
  <si>
    <t>TULOT</t>
  </si>
  <si>
    <t>Todelliset tulot</t>
  </si>
  <si>
    <t>Yhteenveto tuloista ja menoista ja kaavio, jossa näkyy kulut ja menot yhteensä, päivitetään automaattisesti tähän laskentataulukkoon. Tämän laskentataulukon otsikko päivittyy automaattisesti oikealla oleviin soluihin. Otsikko on soluissa G1 ja G2. Tämän sarakkeen soluissa on hyödyllisiä ohjeita tämän laskentataulukon käyttöön. Seuraava ohje on solussa A3.</t>
  </si>
  <si>
    <t>Solussa E3 on palkkikaavio, jossa vertaillaan arvioituja tuloja ja menoja sekä todellisia tuloja ja menoja.</t>
  </si>
  <si>
    <t>Yhteenvetotaulukko päivittyy automaattisesti ja alkaa oikealla olevasta solusta. Seuraava ohje on solussa A8.</t>
  </si>
  <si>
    <t>Arvioitu tuotto tai tappio yhteensä lasketaan automaattisesti soluun C8 ja todellinen tuotto tai tappio soluun D8.</t>
  </si>
  <si>
    <t xml:space="preserve"> Yhteensä</t>
  </si>
  <si>
    <t>Tulot yhteensä</t>
  </si>
  <si>
    <t>Kulut yhteensä</t>
  </si>
  <si>
    <t>Tuotto yhteensä
(tai tappio)</t>
  </si>
  <si>
    <t>Tässä solussa on palkkikaavio, jossa vertaillaan arvioituja tuloja ja menoja sekä todellisia tuloja ja menoja.</t>
  </si>
  <si>
    <t>Tappion yhteenveto</t>
  </si>
  <si>
    <t>Summa</t>
  </si>
  <si>
    <t>VOITON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</si>
</sst>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_(* \(#,##0\);_(* &quot;-&quot;_);_(@_)"/>
    <numFmt numFmtId="43" formatCode="_(* #,##0.00_);_(* \(#,##0.00\);_(* &quot;-&quot;??_);_(@_)"/>
    <numFmt numFmtId="164" formatCode=";;;"/>
    <numFmt numFmtId="165" formatCode="_-* #,##0.00\ &quot;€&quot;_-;\-* #,##0.00\ &quot;€&quot;_-;_-* &quot;-&quot;??\ &quot;€&quot;_-;_-@_-"/>
    <numFmt numFmtId="166" formatCode="_-* #,##0\ &quot;€&quot;_-;\-* #,##0\ &quot;€&quot;_-;_-* &quot;-&quot;\ &quot;€&quot;_-;_-@_-"/>
    <numFmt numFmtId="167" formatCode="#,##0.00\ [$€-40B];[Red]\-#,##0.00\ [$€-40B]"/>
  </numFmts>
  <fonts count="42" x14ac:knownFonts="1">
    <font>
      <sz val="10"/>
      <name val="Arial"/>
      <family val="2"/>
    </font>
    <font>
      <sz val="11"/>
      <color theme="1"/>
      <name val="Lucida Sans"/>
      <family val="2"/>
      <scheme val="minor"/>
    </font>
    <font>
      <sz val="8"/>
      <name val="Arial"/>
      <family val="2"/>
    </font>
    <font>
      <sz val="10"/>
      <name val="Lucida Sans"/>
      <family val="2"/>
      <scheme val="minor"/>
    </font>
    <font>
      <sz val="9"/>
      <name val="Lucida Sans"/>
      <family val="2"/>
      <scheme val="minor"/>
    </font>
    <font>
      <b/>
      <sz val="10"/>
      <name val="Century Gothic"/>
      <family val="2"/>
      <scheme val="major"/>
    </font>
    <font>
      <b/>
      <sz val="18"/>
      <color theme="0"/>
      <name val="Century Gothic"/>
      <family val="2"/>
      <scheme val="major"/>
    </font>
    <font>
      <sz val="10"/>
      <color theme="0"/>
      <name val="Century Gothic"/>
      <family val="2"/>
      <scheme val="major"/>
    </font>
    <font>
      <sz val="9"/>
      <color theme="0"/>
      <name val="Lucida Sans"/>
      <family val="2"/>
      <scheme val="minor"/>
    </font>
    <font>
      <sz val="11"/>
      <name val="Lucida Sans"/>
      <family val="2"/>
      <scheme val="minor"/>
    </font>
    <font>
      <sz val="12"/>
      <name val="Lucida Sans"/>
      <family val="2"/>
      <scheme val="minor"/>
    </font>
    <font>
      <b/>
      <sz val="12"/>
      <color theme="0"/>
      <name val="Lucida Sans"/>
      <family val="2"/>
      <scheme val="minor"/>
    </font>
    <font>
      <b/>
      <sz val="9"/>
      <color theme="1"/>
      <name val="Lucida Sans"/>
      <family val="2"/>
      <scheme val="minor"/>
    </font>
    <font>
      <sz val="9"/>
      <color theme="1"/>
      <name val="Lucida Sans"/>
      <family val="2"/>
      <scheme val="minor"/>
    </font>
    <font>
      <sz val="10"/>
      <color theme="1"/>
      <name val="Lucida Sans"/>
      <family val="2"/>
      <scheme val="minor"/>
    </font>
    <font>
      <sz val="10"/>
      <name val="Arial"/>
      <family val="2"/>
    </font>
    <font>
      <b/>
      <sz val="12"/>
      <color theme="0"/>
      <name val="Century Gothic"/>
      <family val="2"/>
      <scheme val="major"/>
    </font>
    <font>
      <b/>
      <sz val="22"/>
      <color theme="4"/>
      <name val="Century Gothic"/>
      <family val="2"/>
      <scheme val="major"/>
    </font>
    <font>
      <sz val="22"/>
      <color theme="4"/>
      <name val="Century Gothic"/>
      <family val="2"/>
      <scheme val="major"/>
    </font>
    <font>
      <b/>
      <sz val="12"/>
      <color theme="4"/>
      <name val="Lucida Sans"/>
      <family val="2"/>
      <scheme val="minor"/>
    </font>
    <font>
      <b/>
      <sz val="12"/>
      <color theme="4"/>
      <name val="Century Gothic"/>
      <family val="2"/>
      <scheme val="major"/>
    </font>
    <font>
      <b/>
      <sz val="13"/>
      <color theme="3"/>
      <name val="Lucida Sans"/>
      <family val="2"/>
      <scheme val="minor"/>
    </font>
    <font>
      <b/>
      <sz val="16"/>
      <color theme="0"/>
      <name val="Century Gothic"/>
      <family val="2"/>
      <scheme val="major"/>
    </font>
    <font>
      <sz val="11"/>
      <name val="Calibri"/>
      <family val="2"/>
    </font>
    <font>
      <b/>
      <sz val="11"/>
      <name val="Calibri"/>
      <family val="2"/>
    </font>
    <font>
      <sz val="10"/>
      <color theme="0"/>
      <name val="Lucida Sans"/>
      <family val="2"/>
      <scheme val="minor"/>
    </font>
    <font>
      <sz val="11"/>
      <color theme="1"/>
      <name val="Calibri"/>
      <family val="2"/>
    </font>
    <font>
      <sz val="10"/>
      <color theme="1"/>
      <name val="Century Gothic"/>
      <family val="2"/>
      <scheme val="major"/>
    </font>
    <font>
      <b/>
      <sz val="15"/>
      <color theme="3"/>
      <name val="Lucida Sans"/>
      <family val="2"/>
      <scheme val="min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
      <sz val="11"/>
      <color theme="0"/>
      <name val="Lucida Sans"/>
      <family val="2"/>
      <scheme val="minor"/>
    </font>
  </fonts>
  <fills count="41">
    <fill>
      <patternFill patternType="none"/>
    </fill>
    <fill>
      <patternFill patternType="gray125"/>
    </fill>
    <fill>
      <patternFill patternType="solid">
        <fgColor theme="4"/>
        <bgColor indexed="22"/>
      </patternFill>
    </fill>
    <fill>
      <patternFill patternType="solid">
        <fgColor theme="4" tint="-0.249977111117893"/>
        <bgColor indexed="22"/>
      </patternFill>
    </fill>
    <fill>
      <patternFill patternType="solid">
        <fgColor theme="0" tint="-4.9989318521683403E-2"/>
        <bgColor indexed="64"/>
      </patternFill>
    </fill>
    <fill>
      <patternFill patternType="solid">
        <fgColor theme="5"/>
        <bgColor indexed="64"/>
      </patternFill>
    </fill>
    <fill>
      <patternFill patternType="solid">
        <fgColor theme="5"/>
        <bgColor indexed="22"/>
      </patternFill>
    </fill>
    <fill>
      <patternFill patternType="solid">
        <fgColor theme="5" tint="-0.249977111117893"/>
        <bgColor indexed="22"/>
      </patternFill>
    </fill>
    <fill>
      <patternFill patternType="solid">
        <fgColor theme="0"/>
        <bgColor indexed="64"/>
      </patternFill>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17" fillId="4" borderId="0" applyNumberFormat="0" applyBorder="0" applyAlignment="0" applyProtection="0"/>
    <xf numFmtId="0" fontId="15" fillId="0" borderId="0"/>
    <xf numFmtId="0" fontId="21" fillId="0" borderId="1" applyNumberFormat="0" applyFill="0" applyAlignment="0" applyProtection="0"/>
    <xf numFmtId="43"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9" fontId="15" fillId="0" borderId="0" applyFont="0" applyFill="0" applyBorder="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3" fillId="13" borderId="4" applyNumberFormat="0" applyAlignment="0" applyProtection="0"/>
    <xf numFmtId="0" fontId="34" fillId="14" borderId="5" applyNumberFormat="0" applyAlignment="0" applyProtection="0"/>
    <xf numFmtId="0" fontId="35" fillId="14" borderId="4" applyNumberFormat="0" applyAlignment="0" applyProtection="0"/>
    <xf numFmtId="0" fontId="36" fillId="0" borderId="6" applyNumberFormat="0" applyFill="0" applyAlignment="0" applyProtection="0"/>
    <xf numFmtId="0" fontId="37" fillId="15" borderId="7" applyNumberFormat="0" applyAlignment="0" applyProtection="0"/>
    <xf numFmtId="0" fontId="38" fillId="0" borderId="0" applyNumberFormat="0" applyFill="0" applyBorder="0" applyAlignment="0" applyProtection="0"/>
    <xf numFmtId="0" fontId="15" fillId="16" borderId="8" applyNumberFormat="0" applyFon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cellStyleXfs>
  <cellXfs count="74">
    <xf numFmtId="0" fontId="0" fillId="0" borderId="0" xfId="0"/>
    <xf numFmtId="0" fontId="3" fillId="0" borderId="0" xfId="0" applyFont="1"/>
    <xf numFmtId="0" fontId="4" fillId="0" borderId="0" xfId="0" applyFont="1"/>
    <xf numFmtId="0" fontId="4" fillId="0" borderId="0" xfId="0" applyFont="1" applyAlignment="1">
      <alignment horizontal="center"/>
    </xf>
    <xf numFmtId="0" fontId="10" fillId="0" borderId="0" xfId="0" applyFont="1"/>
    <xf numFmtId="0" fontId="14" fillId="0" borderId="0" xfId="0" applyFont="1"/>
    <xf numFmtId="0" fontId="14" fillId="0" borderId="0" xfId="0" applyFont="1" applyAlignment="1">
      <alignment horizontal="left" indent="1"/>
    </xf>
    <xf numFmtId="0" fontId="0" fillId="0" borderId="0" xfId="0" applyAlignment="1">
      <alignment horizontal="left" indent="1"/>
    </xf>
    <xf numFmtId="0" fontId="14" fillId="0" borderId="0" xfId="0" applyFont="1" applyAlignment="1">
      <alignment horizontal="right" indent="1"/>
    </xf>
    <xf numFmtId="0" fontId="3" fillId="0" borderId="0" xfId="0" applyFont="1" applyAlignment="1">
      <alignment vertical="center"/>
    </xf>
    <xf numFmtId="0" fontId="14" fillId="0" borderId="0" xfId="0" applyFont="1" applyAlignment="1">
      <alignment vertical="center"/>
    </xf>
    <xf numFmtId="0" fontId="3" fillId="0" borderId="0" xfId="0" applyFont="1" applyAlignment="1">
      <alignment horizontal="right" indent="1"/>
    </xf>
    <xf numFmtId="0" fontId="3" fillId="0" borderId="0" xfId="0" applyFont="1" applyAlignment="1">
      <alignment horizontal="left" indent="1"/>
    </xf>
    <xf numFmtId="0" fontId="12" fillId="6" borderId="0" xfId="0" applyFont="1" applyFill="1" applyAlignment="1">
      <alignment vertical="center"/>
    </xf>
    <xf numFmtId="0" fontId="14" fillId="5" borderId="0" xfId="0" applyFont="1" applyFill="1" applyAlignment="1">
      <alignment horizontal="right" indent="1"/>
    </xf>
    <xf numFmtId="0" fontId="5" fillId="5" borderId="0" xfId="2" applyFont="1" applyFill="1" applyAlignment="1">
      <alignment horizontal="right" indent="1"/>
    </xf>
    <xf numFmtId="0" fontId="6" fillId="8" borderId="0" xfId="0" applyFont="1" applyFill="1" applyAlignment="1">
      <alignment horizontal="left" vertical="center" indent="1"/>
    </xf>
    <xf numFmtId="0" fontId="7" fillId="8" borderId="0" xfId="0" applyFont="1" applyFill="1" applyAlignment="1">
      <alignment vertical="center"/>
    </xf>
    <xf numFmtId="0" fontId="6" fillId="8" borderId="0" xfId="0" applyFont="1" applyFill="1" applyAlignment="1">
      <alignment horizontal="right" vertical="center" indent="1"/>
    </xf>
    <xf numFmtId="0" fontId="3" fillId="5" borderId="0" xfId="0" applyFont="1" applyFill="1" applyAlignment="1">
      <alignment horizontal="left" vertical="center" indent="1"/>
    </xf>
    <xf numFmtId="0" fontId="0" fillId="0" borderId="0" xfId="0" applyAlignment="1">
      <alignment horizontal="left" vertical="center" indent="1"/>
    </xf>
    <xf numFmtId="0" fontId="13" fillId="0" borderId="0" xfId="0" applyFont="1" applyAlignment="1">
      <alignment horizontal="left" vertical="center" indent="1"/>
    </xf>
    <xf numFmtId="0" fontId="14" fillId="0" borderId="0" xfId="0" applyFont="1" applyAlignment="1">
      <alignment horizontal="left" vertical="center" indent="1"/>
    </xf>
    <xf numFmtId="0" fontId="4" fillId="0" borderId="0" xfId="0" applyFont="1" applyAlignment="1">
      <alignment horizontal="left" vertical="center" indent="1"/>
    </xf>
    <xf numFmtId="0" fontId="18" fillId="4" borderId="0" xfId="0" applyFont="1" applyFill="1" applyAlignment="1">
      <alignment vertical="center"/>
    </xf>
    <xf numFmtId="0" fontId="17" fillId="4" borderId="0" xfId="1" applyAlignment="1">
      <alignment horizontal="right" vertical="center" indent="1"/>
    </xf>
    <xf numFmtId="0" fontId="8" fillId="0" borderId="0" xfId="0" applyFont="1"/>
    <xf numFmtId="0" fontId="0" fillId="0" borderId="0" xfId="0" applyAlignment="1">
      <alignment horizontal="right" vertical="center"/>
    </xf>
    <xf numFmtId="0" fontId="0" fillId="0" borderId="0" xfId="0" applyAlignment="1">
      <alignment horizontal="right" vertical="center" indent="1"/>
    </xf>
    <xf numFmtId="0" fontId="15" fillId="0" borderId="0" xfId="0" applyFont="1" applyAlignment="1">
      <alignment horizontal="right" vertical="center" indent="1"/>
    </xf>
    <xf numFmtId="0" fontId="0" fillId="0" borderId="0" xfId="0" applyAlignment="1">
      <alignment vertical="center"/>
    </xf>
    <xf numFmtId="0" fontId="20" fillId="4" borderId="0" xfId="0" applyFont="1" applyFill="1" applyAlignment="1">
      <alignment horizontal="right" vertical="top" indent="1"/>
    </xf>
    <xf numFmtId="0" fontId="17" fillId="4" borderId="0" xfId="1" applyAlignment="1">
      <alignment horizontal="right" vertical="top" indent="1"/>
    </xf>
    <xf numFmtId="0" fontId="18" fillId="4" borderId="0" xfId="0" applyFont="1" applyFill="1"/>
    <xf numFmtId="0" fontId="17" fillId="4" borderId="0" xfId="1" applyAlignment="1">
      <alignment horizontal="right" indent="1"/>
    </xf>
    <xf numFmtId="0" fontId="10" fillId="0" borderId="0" xfId="0" applyFont="1" applyAlignment="1">
      <alignment horizontal="right" vertical="center" indent="2"/>
    </xf>
    <xf numFmtId="0" fontId="10" fillId="0" borderId="0" xfId="0" applyFont="1" applyAlignment="1">
      <alignment horizontal="right" vertical="center" indent="1"/>
    </xf>
    <xf numFmtId="0" fontId="9" fillId="0" borderId="0" xfId="0" applyFont="1" applyAlignment="1">
      <alignment vertical="center"/>
    </xf>
    <xf numFmtId="0" fontId="9" fillId="4" borderId="0" xfId="0" applyFont="1" applyFill="1" applyAlignment="1">
      <alignment vertical="center"/>
    </xf>
    <xf numFmtId="0" fontId="11" fillId="3" borderId="0" xfId="0" applyFont="1" applyFill="1" applyAlignment="1">
      <alignment horizontal="center" vertical="center" wrapText="1"/>
    </xf>
    <xf numFmtId="0" fontId="14" fillId="0" borderId="0" xfId="0" applyFont="1" applyAlignment="1">
      <alignment horizontal="right" vertical="center" indent="1"/>
    </xf>
    <xf numFmtId="0" fontId="17" fillId="4" borderId="0" xfId="1" applyAlignment="1">
      <alignment vertical="center"/>
    </xf>
    <xf numFmtId="0" fontId="17" fillId="4" borderId="0" xfId="1" applyAlignment="1">
      <alignment horizontal="left"/>
    </xf>
    <xf numFmtId="0" fontId="16" fillId="7" borderId="0" xfId="0" applyFont="1" applyFill="1" applyAlignment="1">
      <alignment horizontal="right" vertical="center" indent="2"/>
    </xf>
    <xf numFmtId="0" fontId="16" fillId="7" borderId="0" xfId="0" applyFont="1" applyFill="1" applyAlignment="1">
      <alignment horizontal="right" vertical="center" indent="1"/>
    </xf>
    <xf numFmtId="0" fontId="19" fillId="0" borderId="0" xfId="0" applyFont="1"/>
    <xf numFmtId="0" fontId="23" fillId="0" borderId="0" xfId="0" applyFont="1" applyAlignment="1">
      <alignment wrapText="1"/>
    </xf>
    <xf numFmtId="0" fontId="22" fillId="9" borderId="0" xfId="3" applyFont="1" applyFill="1" applyBorder="1" applyAlignment="1">
      <alignment horizontal="center" vertical="center"/>
    </xf>
    <xf numFmtId="0" fontId="24" fillId="0" borderId="0" xfId="0" applyFont="1" applyAlignment="1">
      <alignment wrapText="1"/>
    </xf>
    <xf numFmtId="0" fontId="25" fillId="0" borderId="0" xfId="0" applyFont="1"/>
    <xf numFmtId="0" fontId="3" fillId="5" borderId="0" xfId="0" applyFont="1" applyFill="1" applyAlignment="1">
      <alignment horizontal="right" vertical="center"/>
    </xf>
    <xf numFmtId="0" fontId="13" fillId="0" borderId="0" xfId="0" applyFont="1" applyAlignment="1">
      <alignment horizontal="right" vertical="center" indent="1"/>
    </xf>
    <xf numFmtId="0" fontId="26" fillId="0" borderId="0" xfId="0" applyFont="1" applyAlignment="1">
      <alignment vertical="center"/>
    </xf>
    <xf numFmtId="164" fontId="11" fillId="7" borderId="0" xfId="0" applyNumberFormat="1" applyFont="1" applyFill="1" applyAlignment="1">
      <alignment vertical="center"/>
    </xf>
    <xf numFmtId="0" fontId="23" fillId="0" borderId="0" xfId="0" applyFont="1" applyAlignment="1">
      <alignment vertical="top" wrapText="1"/>
    </xf>
    <xf numFmtId="0" fontId="27" fillId="8" borderId="0" xfId="0" applyFont="1" applyFill="1" applyAlignment="1">
      <alignment horizontal="center" vertical="center"/>
    </xf>
    <xf numFmtId="167" fontId="9" fillId="0" borderId="0" xfId="0" applyNumberFormat="1" applyFont="1" applyAlignment="1">
      <alignment horizontal="right" vertical="center" indent="2"/>
    </xf>
    <xf numFmtId="167" fontId="9" fillId="0" borderId="0" xfId="0" applyNumberFormat="1" applyFont="1" applyAlignment="1">
      <alignment horizontal="right" vertical="center" indent="1"/>
    </xf>
    <xf numFmtId="167" fontId="9" fillId="4" borderId="0" xfId="0" applyNumberFormat="1" applyFont="1" applyFill="1" applyAlignment="1">
      <alignment horizontal="right" vertical="center" indent="2"/>
    </xf>
    <xf numFmtId="167" fontId="9" fillId="4" borderId="0" xfId="0" applyNumberFormat="1" applyFont="1" applyFill="1" applyAlignment="1">
      <alignment horizontal="right" vertical="center" indent="1"/>
    </xf>
    <xf numFmtId="167" fontId="11" fillId="2" borderId="0" xfId="0" applyNumberFormat="1" applyFont="1" applyFill="1" applyAlignment="1">
      <alignment horizontal="right" vertical="center" indent="2"/>
    </xf>
    <xf numFmtId="167" fontId="11" fillId="2" borderId="0" xfId="0" applyNumberFormat="1" applyFont="1" applyFill="1" applyAlignment="1">
      <alignment horizontal="right" vertical="center" indent="1"/>
    </xf>
    <xf numFmtId="167" fontId="12" fillId="6" borderId="0" xfId="0" applyNumberFormat="1" applyFont="1" applyFill="1" applyAlignment="1">
      <alignment horizontal="right" vertical="center" indent="1"/>
    </xf>
    <xf numFmtId="167" fontId="0" fillId="0" borderId="0" xfId="0" applyNumberFormat="1" applyAlignment="1">
      <alignment horizontal="right" vertical="center" indent="1"/>
    </xf>
    <xf numFmtId="167" fontId="15" fillId="0" borderId="0" xfId="0" applyNumberFormat="1" applyFont="1" applyAlignment="1">
      <alignment horizontal="right" vertical="center" indent="1"/>
    </xf>
    <xf numFmtId="167" fontId="0" fillId="0" borderId="0" xfId="0" applyNumberFormat="1" applyAlignment="1">
      <alignment vertical="center"/>
    </xf>
    <xf numFmtId="167" fontId="3" fillId="0" borderId="0" xfId="0" applyNumberFormat="1" applyFont="1" applyAlignment="1">
      <alignment horizontal="right" indent="1"/>
    </xf>
    <xf numFmtId="167" fontId="0" fillId="0" borderId="0" xfId="0" applyNumberFormat="1" applyAlignment="1">
      <alignment horizontal="right" indent="1"/>
    </xf>
    <xf numFmtId="167" fontId="13" fillId="0" borderId="0" xfId="0" applyNumberFormat="1" applyFont="1" applyAlignment="1">
      <alignment horizontal="right" indent="1"/>
    </xf>
    <xf numFmtId="167" fontId="13" fillId="0" borderId="0" xfId="0" applyNumberFormat="1" applyFont="1" applyAlignment="1">
      <alignment horizontal="right" vertical="center" indent="1"/>
    </xf>
    <xf numFmtId="167" fontId="4" fillId="0" borderId="0" xfId="0" applyNumberFormat="1" applyFont="1" applyAlignment="1">
      <alignment horizontal="right" vertical="center" indent="1"/>
    </xf>
    <xf numFmtId="0" fontId="16" fillId="7" borderId="0" xfId="0" applyFont="1" applyFill="1" applyAlignment="1">
      <alignment horizontal="center" vertical="center"/>
    </xf>
    <xf numFmtId="0" fontId="17" fillId="4" borderId="0" xfId="1" applyAlignment="1">
      <alignment horizontal="left" vertical="center" indent="3"/>
    </xf>
    <xf numFmtId="0" fontId="17" fillId="4" borderId="0" xfId="1" applyAlignment="1">
      <alignment horizontal="left" indent="2"/>
    </xf>
  </cellXfs>
  <cellStyles count="48">
    <cellStyle name="20 % - Aksentti1" xfId="25" builtinId="30" customBuiltin="1"/>
    <cellStyle name="20 % - Aksentti2" xfId="29" builtinId="34" customBuiltin="1"/>
    <cellStyle name="20 % - Aksentti3" xfId="33" builtinId="38" customBuiltin="1"/>
    <cellStyle name="20 % - Aksentti4" xfId="37" builtinId="42" customBuiltin="1"/>
    <cellStyle name="20 % - Aksentti5" xfId="41" builtinId="46" customBuiltin="1"/>
    <cellStyle name="20 % - Aksentti6" xfId="45" builtinId="50" customBuiltin="1"/>
    <cellStyle name="40 % - Aksentti1" xfId="26" builtinId="31" customBuiltin="1"/>
    <cellStyle name="40 % - Aksentti2" xfId="30" builtinId="35" customBuiltin="1"/>
    <cellStyle name="40 % - Aksentti3" xfId="34" builtinId="39" customBuiltin="1"/>
    <cellStyle name="40 % - Aksentti4" xfId="38" builtinId="43" customBuiltin="1"/>
    <cellStyle name="40 % - Aksentti5" xfId="42" builtinId="47" customBuiltin="1"/>
    <cellStyle name="40 % - Aksentti6" xfId="46" builtinId="51" customBuiltin="1"/>
    <cellStyle name="60 % - Aksentti1" xfId="27" builtinId="32" customBuiltin="1"/>
    <cellStyle name="60 % - Aksentti2" xfId="31" builtinId="36" customBuiltin="1"/>
    <cellStyle name="60 % - Aksentti3" xfId="35" builtinId="40" customBuiltin="1"/>
    <cellStyle name="60 % - Aksentti4" xfId="39" builtinId="44" customBuiltin="1"/>
    <cellStyle name="60 % - Aksentti5" xfId="43" builtinId="48" customBuiltin="1"/>
    <cellStyle name="60 % - Aksentti6" xfId="47" builtinId="52" customBuiltin="1"/>
    <cellStyle name="Aksentti1" xfId="24" builtinId="29" customBuiltin="1"/>
    <cellStyle name="Aksentti2" xfId="28" builtinId="33" customBuiltin="1"/>
    <cellStyle name="Aksentti3" xfId="32" builtinId="37" customBuiltin="1"/>
    <cellStyle name="Aksentti4" xfId="36" builtinId="41" customBuiltin="1"/>
    <cellStyle name="Aksentti5" xfId="40" builtinId="45" customBuiltin="1"/>
    <cellStyle name="Aksentti6" xfId="44" builtinId="49" customBuiltin="1"/>
    <cellStyle name="Huomautus" xfId="21" builtinId="10" customBuiltin="1"/>
    <cellStyle name="Huono" xfId="13" builtinId="27" customBuiltin="1"/>
    <cellStyle name="Hyvä" xfId="12" builtinId="26" customBuiltin="1"/>
    <cellStyle name="Laskenta" xfId="17" builtinId="22" customBuiltin="1"/>
    <cellStyle name="Linkitetty solu" xfId="18" builtinId="24" customBuiltin="1"/>
    <cellStyle name="Neutraali" xfId="14" builtinId="28" customBuiltin="1"/>
    <cellStyle name="Normaali" xfId="0" builtinId="0" customBuiltin="1"/>
    <cellStyle name="Normaali 2" xfId="2" xr:uid="{00000000-0005-0000-0000-000001000000}"/>
    <cellStyle name="Otsikko" xfId="1" builtinId="15" customBuiltin="1"/>
    <cellStyle name="Otsikko 1" xfId="9" builtinId="16" customBuiltin="1"/>
    <cellStyle name="Otsikko 2" xfId="3" builtinId="17" customBuiltin="1"/>
    <cellStyle name="Otsikko 3" xfId="10" builtinId="18" customBuiltin="1"/>
    <cellStyle name="Otsikko 4" xfId="11" builtinId="19" customBuiltin="1"/>
    <cellStyle name="Pilkku" xfId="4" builtinId="3" customBuiltin="1"/>
    <cellStyle name="Pilkku [0]" xfId="5" builtinId="6" customBuiltin="1"/>
    <cellStyle name="Prosenttia" xfId="8" builtinId="5" customBuiltin="1"/>
    <cellStyle name="Selittävä teksti" xfId="22" builtinId="53" customBuiltin="1"/>
    <cellStyle name="Summa" xfId="23" builtinId="25" customBuiltin="1"/>
    <cellStyle name="Syöttö" xfId="15" builtinId="20" customBuiltin="1"/>
    <cellStyle name="Tarkistussolu" xfId="19" builtinId="23" customBuiltin="1"/>
    <cellStyle name="Tulostus" xfId="16" builtinId="21" customBuiltin="1"/>
    <cellStyle name="Valuutta" xfId="6" builtinId="4" customBuiltin="1"/>
    <cellStyle name="Valuutta [0]" xfId="7" builtinId="7" customBuiltin="1"/>
    <cellStyle name="Varoitusteksti" xfId="20" builtinId="11" customBuiltin="1"/>
  </cellStyles>
  <dxfs count="121">
    <dxf>
      <numFmt numFmtId="167" formatCode="#,##0.00\ [$€-40B];[Red]\-#,##0.00\ [$€-40B]"/>
    </dxf>
    <dxf>
      <numFmt numFmtId="167" formatCode="#,##0.00\ [$€-40B];[Red]\-#,##0.00\ [$€-40B]"/>
    </dxf>
    <dxf>
      <fill>
        <patternFill patternType="solid">
          <fgColor indexed="22"/>
          <bgColor theme="5" tint="-0.249977111117893"/>
        </patternFill>
      </fill>
    </dxf>
    <dxf>
      <font>
        <color theme="0"/>
      </font>
    </dxf>
    <dxf>
      <font>
        <color theme="0"/>
      </font>
    </dxf>
    <dxf>
      <font>
        <color theme="0"/>
      </font>
    </dxf>
    <dxf>
      <numFmt numFmtId="167" formatCode="#,##0.00\ [$€-40B];[Red]\-#,##0.00\ [$€-40B]"/>
      <alignment horizontal="general" vertical="center" textRotation="0" wrapText="0" indent="0" justifyLastLine="0" shrinkToFit="0" readingOrder="0"/>
    </dxf>
    <dxf>
      <numFmt numFmtId="167" formatCode="#,##0.00\ [$€-40B];[Red]\-#,##0.00\ [$€-40B]"/>
    </dxf>
    <dxf>
      <numFmt numFmtId="167" formatCode="#,##0.00\ [$€-40B];[Red]\-#,##0.00\ [$€-40B]"/>
      <alignment horizontal="general" vertical="center" textRotation="0" wrapText="0" indent="0" justifyLastLine="0" shrinkToFit="0" readingOrder="0"/>
    </dxf>
    <dxf>
      <numFmt numFmtId="167" formatCode="#,##0.00\ [$€-40B];[Red]\-#,##0.00\ [$€-40B]"/>
    </dxf>
    <dxf>
      <alignment horizontal="general" vertical="center" textRotation="0" wrapText="0" indent="0" justifyLastLine="0" shrinkToFit="0" readingOrder="0"/>
    </dxf>
    <dxf>
      <numFmt numFmtId="167" formatCode="#,##0.00\ [$€-40B];[Red]\-#,##0.00\ [$€-40B]"/>
    </dxf>
    <dxf>
      <alignment horizontal="righ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7" formatCode="#,##0.00\ [$€-40B];[Red]\-#,##0.00\ [$€-40B]"/>
      <alignment horizontal="general" vertical="center" textRotation="0" wrapText="0" indent="0" justifyLastLine="0" shrinkToFit="0" readingOrder="0"/>
    </dxf>
    <dxf>
      <numFmt numFmtId="167" formatCode="#,##0.00\ [$€-40B];[Red]\-#,##0.00\ [$€-40B]"/>
    </dxf>
    <dxf>
      <numFmt numFmtId="167" formatCode="#,##0.00\ [$€-40B];[Red]\-#,##0.00\ [$€-40B]"/>
      <alignment horizontal="general" vertical="center" textRotation="0" wrapText="0" indent="0" justifyLastLine="0" shrinkToFit="0" readingOrder="0"/>
    </dxf>
    <dxf>
      <numFmt numFmtId="167" formatCode="#,##0.00\ [$€-40B];[Red]\-#,##0.00\ [$€-40B]"/>
    </dxf>
    <dxf>
      <alignment horizontal="general" vertical="center" textRotation="0" wrapText="0" indent="0" justifyLastLine="0" shrinkToFit="0" readingOrder="0"/>
    </dxf>
    <dxf>
      <numFmt numFmtId="167" formatCode="#,##0.00\ [$€-40B];[Red]\-#,##0.00\ [$€-40B]"/>
    </dxf>
    <dxf>
      <alignment horizontal="righ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67" formatCode="#,##0.00\ [$€-40B];[Red]\-#,##0.00\ [$€-40B]"/>
      <alignment horizontal="right" vertical="center" textRotation="0" wrapText="0" indent="1" justifyLastLine="0" shrinkToFit="0" readingOrder="0"/>
    </dxf>
    <dxf>
      <numFmt numFmtId="167" formatCode="#,##0.00\ [$€-40B];[Red]\-#,##0.00\ [$€-40B]"/>
      <alignment horizontal="right" vertical="center" textRotation="0" wrapText="0" relativeIndent="1" justifyLastLine="0" shrinkToFit="0" readingOrder="0"/>
    </dxf>
    <dxf>
      <numFmt numFmtId="167" formatCode="#,##0.00\ [$€-40B];[Red]\-#,##0.00\ [$€-40B]"/>
      <alignment horizontal="right" vertical="center" textRotation="0" wrapText="0" indent="1" justifyLastLine="0" shrinkToFit="0" readingOrder="0"/>
    </dxf>
    <dxf>
      <numFmt numFmtId="167" formatCode="#,##0.00\ [$€-40B];[Red]\-#,##0.00\ [$€-40B]"/>
      <alignment horizontal="right" vertical="center" textRotation="0" wrapText="0" relativeIndent="1" justifyLastLine="0" shrinkToFit="0" readingOrder="0"/>
    </dxf>
    <dxf>
      <alignment horizontal="right" vertical="center" textRotation="0" wrapText="0" indent="1" justifyLastLine="0" shrinkToFit="0" readingOrder="0"/>
    </dxf>
    <dxf>
      <numFmt numFmtId="167" formatCode="#,##0.00\ [$€-40B];[Red]\-#,##0.00\ [$€-40B]"/>
      <alignment horizontal="right" vertical="center" textRotation="0" wrapText="0" relativeIndent="1" justifyLastLine="0" shrinkToFit="0" readingOrder="0"/>
    </dxf>
    <dxf>
      <alignment horizontal="right" vertical="center" textRotation="0" wrapText="0" indent="1" justifyLastLine="0" shrinkToFit="0" readingOrder="0"/>
    </dxf>
    <dxf>
      <alignment horizontal="right" vertical="center" textRotation="0" wrapText="0" relativeIndent="1" justifyLastLine="0" shrinkToFit="0" readingOrder="0"/>
    </dxf>
    <dxf>
      <alignment horizontal="right" vertical="center" textRotation="0" wrapText="0" indent="1" justifyLastLine="0" shrinkToFit="0" readingOrder="0"/>
    </dxf>
    <dxf>
      <alignment horizontal="right" vertical="center" textRotation="0" wrapText="0" relativeIndent="1" justifyLastLine="0" shrinkToFit="0" readingOrder="0"/>
    </dxf>
    <dxf>
      <alignment horizontal="right" vertical="center" textRotation="0" wrapText="0" indent="1" justifyLastLine="0" shrinkToFit="0" readingOrder="0"/>
    </dxf>
    <dxf>
      <alignment horizontal="right" vertical="center" textRotation="0" wrapText="0" relativeIndent="1"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relativeIndent="1" justifyLastLine="0" shrinkToFit="0" readingOrder="0"/>
    </dxf>
    <dxf>
      <font>
        <b val="0"/>
        <i val="0"/>
        <strike val="0"/>
        <condense val="0"/>
        <extend val="0"/>
        <outline val="0"/>
        <shadow val="0"/>
        <u val="none"/>
        <vertAlign val="baseline"/>
        <sz val="10"/>
        <color auto="1"/>
        <name val="Arial"/>
        <family val="2"/>
        <scheme val="none"/>
      </font>
      <numFmt numFmtId="167" formatCode="#,##0.00\ [$€-40B];[Red]\-#,##0.00\ [$€-40B]"/>
      <alignment horizontal="right" vertical="center" textRotation="0" wrapText="0" indent="1" justifyLastLine="0" shrinkToFit="0" readingOrder="0"/>
    </dxf>
    <dxf>
      <numFmt numFmtId="167" formatCode="#,##0.00\ [$€-40B];[Red]\-#,##0.00\ [$€-40B]"/>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numFmt numFmtId="167" formatCode="#,##0.00\ [$€-40B];[Red]\-#,##0.00\ [$€-40B]"/>
      <alignment horizontal="right" vertical="center" textRotation="0" wrapText="0" indent="1" justifyLastLine="0" shrinkToFit="0" readingOrder="0"/>
    </dxf>
    <dxf>
      <numFmt numFmtId="167" formatCode="#,##0.00\ [$€-40B];[Red]\-#,##0.00\ [$€-40B]"/>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1" justifyLastLine="0" shrinkToFit="0" readingOrder="0"/>
    </dxf>
    <dxf>
      <numFmt numFmtId="167" formatCode="#,##0.00\ [$€-40B];[Red]\-#,##0.00\ [$€-40B]"/>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1" justifyLastLine="0" shrinkToFit="0" readingOrder="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1" justifyLastLine="0" shrinkToFit="0" readingOrder="0"/>
    </dxf>
    <dxf>
      <alignment horizontal="righ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1" justifyLastLine="0" shrinkToFit="0" readingOrder="0"/>
    </dxf>
    <dxf>
      <alignment horizontal="right" textRotation="0" wrapText="0" relativeIndent="1" justifyLastLine="0" shrinkToFit="0" readingOrder="0"/>
    </dxf>
    <dxf>
      <alignment horizontal="right" textRotation="0" wrapText="0" relativeIndent="1"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1" justifyLastLine="0" shrinkToFit="0" readingOrder="0"/>
      <protection locked="1" hidden="0"/>
    </dxf>
    <dxf>
      <font>
        <color theme="0"/>
      </font>
    </dxf>
    <dxf>
      <font>
        <b val="0"/>
        <i val="0"/>
        <strike val="0"/>
        <condense val="0"/>
        <extend val="0"/>
        <outline val="0"/>
        <shadow val="0"/>
        <u val="none"/>
        <vertAlign val="baseline"/>
        <sz val="9"/>
        <color auto="1"/>
        <name val="Lucida Sans"/>
        <family val="2"/>
        <scheme val="minor"/>
      </font>
      <numFmt numFmtId="168" formatCode="#,##0.00\ &quot;€&quot;"/>
      <alignment horizontal="righ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67" formatCode="#,##0.00\ [$€-40B];[Red]\-#,##0.00\ [$€-40B]"/>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numFmt numFmtId="169"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67" formatCode="#,##0.00\ [$€-40B];[Red]\-#,##0.00\ [$€-40B]"/>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Lucida Sans"/>
        <family val="2"/>
        <scheme val="minor"/>
      </font>
      <alignment horizontal="lef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name val="Lucida Sans"/>
        <family val="2"/>
        <scheme val="minor"/>
      </font>
    </dxf>
    <dxf>
      <font>
        <strike val="0"/>
        <outline val="0"/>
        <shadow val="0"/>
        <u val="none"/>
        <vertAlign val="baseline"/>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168" formatCode="#,##0.00\ &quot;€&quot;"/>
      <alignment horizontal="right" vertical="bottom" textRotation="0" wrapText="0" indent="1" justifyLastLine="0" shrinkToFit="0" readingOrder="0"/>
    </dxf>
    <dxf>
      <font>
        <strike val="0"/>
        <outline val="0"/>
        <shadow val="0"/>
        <u val="none"/>
        <vertAlign val="baseline"/>
        <color theme="1"/>
        <name val="Lucida Sans"/>
        <family val="2"/>
        <scheme val="minor"/>
      </font>
      <numFmt numFmtId="167" formatCode="#,##0.00\ [$€-40B];[Red]\-#,##0.00\ [$€-40B]"/>
      <alignment horizontal="right" vertical="bottom" textRotation="0" wrapText="0" relativeIndent="1" justifyLastLine="0" shrinkToFit="0" readingOrder="0"/>
    </dxf>
    <dxf>
      <font>
        <b val="0"/>
        <i val="0"/>
        <strike val="0"/>
        <condense val="0"/>
        <extend val="0"/>
        <outline val="0"/>
        <shadow val="0"/>
        <u val="none"/>
        <vertAlign val="baseline"/>
        <sz val="9"/>
        <color theme="1"/>
        <name val="Lucida Sans"/>
        <family val="2"/>
        <scheme val="minor"/>
      </font>
      <numFmt numFmtId="168" formatCode="#,##0.00\ &quot;€&quot;"/>
      <alignment horizontal="right" vertical="bottom" textRotation="0" wrapText="0" indent="1" justifyLastLine="0" shrinkToFit="0" readingOrder="0"/>
    </dxf>
    <dxf>
      <font>
        <strike val="0"/>
        <outline val="0"/>
        <shadow val="0"/>
        <u val="none"/>
        <vertAlign val="baseline"/>
        <color theme="1"/>
        <name val="Lucida Sans"/>
        <family val="2"/>
        <scheme val="minor"/>
      </font>
      <numFmt numFmtId="167" formatCode="#,##0.00\ [$€-40B];[Red]\-#,##0.00\ [$€-40B]"/>
      <alignment horizontal="right" textRotation="0" wrapText="0" relativeIndent="1" justifyLastLine="0" shrinkToFit="0" readingOrder="0"/>
    </dxf>
    <dxf>
      <font>
        <b val="0"/>
        <i val="0"/>
        <strike val="0"/>
        <condense val="0"/>
        <extend val="0"/>
        <outline val="0"/>
        <shadow val="0"/>
        <u val="none"/>
        <vertAlign val="baseline"/>
        <sz val="9"/>
        <color theme="1"/>
        <name val="Lucida Sans"/>
        <family val="2"/>
        <scheme val="minor"/>
      </font>
      <alignment horizontal="lef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sz val="9"/>
        <color theme="1"/>
        <name val="Lucida Sans"/>
        <family val="2"/>
        <scheme val="minor"/>
      </font>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168" formatCode="#,##0.00\ &quot;€&quot;"/>
      <alignment horizontal="righ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67" formatCode="#,##0.00\ [$€-40B];[Red]\-#,##0.00\ [$€-40B]"/>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9"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67" formatCode="#,##0.00\ [$€-40B];[Red]\-#,##0.00\ [$€-40B]"/>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alignment horizontal="lef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168" formatCode="#,##0.00\ &quot;€&quot;"/>
      <alignment horizontal="right" vertical="bottom"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67" formatCode="#,##0.00\ [$€-40B];[Red]\-#,##0.00\ [$€-40B]"/>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9" formatCode="#,##0.00\ &quot;€&quot;;[Red]#,##0.00\ &quot;€&quot;"/>
      <alignment horizontal="right" vertical="bottom"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67" formatCode="#,##0.00\ [$€-40B];[Red]\-#,##0.00\ [$€-40B]"/>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theme="1"/>
        <name val="Lucida Sans"/>
        <family val="2"/>
        <scheme val="minor"/>
      </font>
      <alignment horizontal="lef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b val="0"/>
        <i val="0"/>
        <strike val="0"/>
        <condense val="0"/>
        <extend val="0"/>
        <outline val="0"/>
        <shadow val="0"/>
        <u val="none"/>
        <vertAlign val="baseline"/>
        <sz val="9"/>
        <color theme="1"/>
        <name val="Lucida Sans"/>
        <family val="2"/>
        <scheme val="minor"/>
      </font>
      <numFmt numFmtId="169"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67" formatCode="#,##0.00\ [$€-40B];[Red]\-#,##0.00\ [$€-40B]"/>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numFmt numFmtId="169" formatCode="#,##0.00\ &quot;€&quot;;[Red]#,##0.00\ &quot;€&quot;"/>
      <alignment horizontal="righ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167" formatCode="#,##0.00\ [$€-40B];[Red]\-#,##0.00\ [$€-40B]"/>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Lucida Sans"/>
        <family val="2"/>
        <scheme val="minor"/>
      </font>
      <alignment horizontal="left" vertical="center" textRotation="0" wrapText="0" indent="1" justifyLastLine="0" shrinkToFit="0" readingOrder="0"/>
    </dxf>
    <dxf>
      <font>
        <b val="0"/>
        <i val="0"/>
        <strike val="0"/>
        <condense val="0"/>
        <extend val="0"/>
        <outline val="0"/>
        <shadow val="0"/>
        <u val="none"/>
        <vertAlign val="baseline"/>
        <sz val="9"/>
        <color theme="1"/>
        <name val="Lucida Sans"/>
        <family val="2"/>
        <scheme val="minor"/>
      </font>
      <numFmt numFmtId="0" formatCode="General"/>
      <fill>
        <patternFill patternType="none">
          <fgColor indexed="64"/>
          <bgColor indexed="65"/>
        </patternFill>
      </fill>
      <alignment horizontal="left" vertical="center" textRotation="0" wrapText="0" indent="1" justifyLastLine="0" shrinkToFit="0" readingOrder="0"/>
      <protection locked="1" hidden="0"/>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font>
        <strike val="0"/>
        <outline val="0"/>
        <shadow val="0"/>
        <u val="none"/>
        <vertAlign val="baseline"/>
        <color theme="1"/>
        <name val="Lucida Sans"/>
        <family val="2"/>
        <scheme val="minor"/>
      </font>
    </dxf>
    <dxf>
      <numFmt numFmtId="168" formatCode="#,##0.00\ &quot;€&quot;"/>
      <alignment horizontal="right" vertical="bottom" textRotation="0" wrapText="0" indent="1" justifyLastLine="0" shrinkToFit="0" readingOrder="0"/>
    </dxf>
    <dxf>
      <numFmt numFmtId="167" formatCode="#,##0.00\ [$€-40B];[Red]\-#,##0.00\ [$€-40B]"/>
    </dxf>
    <dxf>
      <numFmt numFmtId="169" formatCode="#,##0.00\ &quot;€&quot;;[Red]#,##0.00\ &quot;€&quot;"/>
      <alignment horizontal="right" vertical="bottom" textRotation="0" wrapText="0" indent="1" justifyLastLine="0" shrinkToFit="0" readingOrder="0"/>
    </dxf>
    <dxf>
      <numFmt numFmtId="167" formatCode="#,##0.00\ [$€-40B];[Red]\-#,##0.00\ [$€-40B]"/>
    </dxf>
    <dxf>
      <alignment horizontal="left" vertical="bottom" textRotation="0" wrapText="0" indent="1" justifyLastLine="0" shrinkToFit="0" readingOrder="0"/>
    </dxf>
    <dxf>
      <font>
        <b val="0"/>
        <i val="0"/>
        <strike val="0"/>
        <condense val="0"/>
        <extend val="0"/>
        <outline val="0"/>
        <shadow val="0"/>
        <u val="none"/>
        <vertAlign val="baseline"/>
        <sz val="10"/>
        <color auto="1"/>
        <name val="Lucida Sans"/>
        <family val="2"/>
        <scheme val="minor"/>
      </font>
      <numFmt numFmtId="168" formatCode="#,##0.00\ &quot;€&quot;"/>
      <alignment horizontal="right" vertical="bottom" textRotation="0" wrapText="0" indent="1" justifyLastLine="0" shrinkToFit="0" readingOrder="0"/>
    </dxf>
    <dxf>
      <font>
        <strike val="0"/>
        <outline val="0"/>
        <shadow val="0"/>
        <u val="none"/>
        <vertAlign val="baseline"/>
        <name val="Lucida Sans"/>
        <family val="2"/>
        <scheme val="minor"/>
      </font>
      <numFmt numFmtId="167" formatCode="#,##0.00\ [$€-40B];[Red]\-#,##0.00\ [$€-40B]"/>
      <fill>
        <patternFill patternType="none">
          <fgColor indexed="64"/>
          <bgColor auto="1"/>
        </patternFill>
      </fill>
      <alignment horizontal="right" vertical="bottom" textRotation="0" wrapText="0" relativeIndent="1" justifyLastLine="0" shrinkToFit="0" readingOrder="0"/>
    </dxf>
    <dxf>
      <font>
        <b val="0"/>
        <i val="0"/>
        <strike val="0"/>
        <condense val="0"/>
        <extend val="0"/>
        <outline val="0"/>
        <shadow val="0"/>
        <u val="none"/>
        <vertAlign val="baseline"/>
        <sz val="10"/>
        <color auto="1"/>
        <name val="Lucida Sans"/>
        <family val="2"/>
        <scheme val="minor"/>
      </font>
      <numFmt numFmtId="169" formatCode="#,##0.00\ &quot;€&quot;;[Red]#,##0.00\ &quot;€&quot;"/>
      <alignment horizontal="right" vertical="bottom" textRotation="0" wrapText="0" indent="1" justifyLastLine="0" shrinkToFit="0" readingOrder="0"/>
    </dxf>
    <dxf>
      <font>
        <strike val="0"/>
        <outline val="0"/>
        <shadow val="0"/>
        <u val="none"/>
        <vertAlign val="baseline"/>
        <name val="Lucida Sans"/>
        <family val="2"/>
        <scheme val="minor"/>
      </font>
      <numFmt numFmtId="167" formatCode="#,##0.00\ [$€-40B];[Red]\-#,##0.00\ [$€-40B]"/>
      <fill>
        <patternFill patternType="none">
          <fgColor indexed="64"/>
          <bgColor auto="1"/>
        </patternFill>
      </fill>
      <alignment horizontal="right" vertical="bottom" textRotation="0" wrapText="0" relativeIndent="1" justifyLastLine="0" shrinkToFit="0" readingOrder="0"/>
    </dxf>
    <dxf>
      <font>
        <b val="0"/>
        <i val="0"/>
        <strike val="0"/>
        <condense val="0"/>
        <extend val="0"/>
        <outline val="0"/>
        <shadow val="0"/>
        <u val="none"/>
        <vertAlign val="baseline"/>
        <sz val="10"/>
        <color auto="1"/>
        <name val="Lucida Sans"/>
        <family val="2"/>
        <scheme val="minor"/>
      </font>
      <alignment horizontal="left" vertical="bottom" textRotation="0" wrapText="0" indent="1" justifyLastLine="0" shrinkToFit="0" readingOrder="0"/>
    </dxf>
    <dxf>
      <font>
        <strike val="0"/>
        <outline val="0"/>
        <shadow val="0"/>
        <u val="none"/>
        <vertAlign val="baseline"/>
        <name val="Lucida Sans"/>
        <family val="2"/>
        <scheme val="minor"/>
      </font>
      <fill>
        <patternFill patternType="none">
          <fgColor indexed="64"/>
          <bgColor auto="1"/>
        </patternFill>
      </fill>
      <alignment horizontal="left" vertical="bottom" textRotation="0" wrapText="0" relativeIndent="1" justifyLastLine="0" shrinkToFit="0" readingOrder="0"/>
    </dxf>
    <dxf>
      <font>
        <strike val="0"/>
        <outline val="0"/>
        <shadow val="0"/>
        <u val="none"/>
        <vertAlign val="baseline"/>
        <name val="Lucida Sans"/>
        <family val="2"/>
        <scheme val="minor"/>
      </font>
    </dxf>
    <dxf>
      <font>
        <strike val="0"/>
        <outline val="0"/>
        <shadow val="0"/>
        <u val="none"/>
        <vertAlign val="baseline"/>
        <name val="Lucida Sans"/>
        <family val="2"/>
        <scheme val="minor"/>
      </font>
      <fill>
        <patternFill patternType="none">
          <fgColor indexed="64"/>
          <bgColor auto="1"/>
        </patternFill>
      </fill>
    </dxf>
    <dxf>
      <font>
        <strike val="0"/>
        <outline val="0"/>
        <shadow val="0"/>
        <u val="none"/>
        <vertAlign val="baseline"/>
        <name val="Lucida Sans"/>
        <family val="2"/>
        <scheme val="minor"/>
      </font>
      <fill>
        <patternFill patternType="solid">
          <fgColor indexed="64"/>
          <bgColor theme="5"/>
        </patternFill>
      </fill>
      <alignment vertical="center" textRotation="0" wrapText="0" indent="0" justifyLastLine="0" shrinkToFit="0" readingOrder="0"/>
    </dxf>
    <dxf>
      <font>
        <color theme="0"/>
      </font>
    </dxf>
    <dxf>
      <fill>
        <patternFill patternType="solid">
          <fgColor theme="0" tint="-0.14999847407452621"/>
          <bgColor theme="0" tint="-0.14999847407452621"/>
        </patternFill>
      </fill>
    </dxf>
    <dxf>
      <fill>
        <patternFill patternType="solid">
          <fgColor theme="0" tint="-0.14996795556505021"/>
          <bgColor theme="0"/>
        </patternFill>
      </fill>
      <border>
        <horizontal style="medium">
          <color theme="0"/>
        </horizontal>
      </border>
    </dxf>
    <dxf>
      <font>
        <b/>
        <color theme="1"/>
      </font>
    </dxf>
    <dxf>
      <font>
        <b/>
        <color theme="1"/>
      </font>
    </dxf>
    <dxf>
      <font>
        <b/>
        <color theme="1"/>
      </font>
      <fill>
        <patternFill>
          <bgColor theme="0" tint="-4.9989318521683403E-2"/>
        </patternFill>
      </fill>
      <border>
        <top style="medium">
          <color theme="0"/>
        </top>
      </border>
    </dxf>
    <dxf>
      <font>
        <b/>
        <i val="0"/>
        <color theme="1"/>
      </font>
      <fill>
        <patternFill>
          <bgColor theme="5"/>
        </patternFill>
      </fill>
      <border>
        <bottom/>
      </border>
    </dxf>
    <dxf>
      <font>
        <color theme="1"/>
      </font>
      <border diagonalUp="0" diagonalDown="0">
        <left/>
        <right/>
        <top/>
        <bottom/>
        <vertical/>
        <horizontal/>
      </border>
    </dxf>
  </dxfs>
  <tableStyles count="1" defaultTableStyle="TableStyleMedium2" defaultPivotStyle="PivotStyleLight16">
    <tableStyle name="TableStyleLight1 2" pivot="0" count="7" xr9:uid="{00000000-0011-0000-FFFF-FFFF00000000}">
      <tableStyleElement type="wholeTable" dxfId="120"/>
      <tableStyleElement type="headerRow" dxfId="119"/>
      <tableStyleElement type="totalRow" dxfId="118"/>
      <tableStyleElement type="firstColumn" dxfId="117"/>
      <tableStyleElement type="lastColumn" dxfId="116"/>
      <tableStyleElement type="firstRowStripe" size="7" dxfId="115"/>
      <tableStyleElement type="firstColumnStripe" dxfId="11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B50B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customXml" Target="/customXml/item3.xml" Id="rId11" /><Relationship Type="http://schemas.openxmlformats.org/officeDocument/2006/relationships/theme" Target="/xl/theme/theme11.xml" Id="rId5" /><Relationship Type="http://schemas.openxmlformats.org/officeDocument/2006/relationships/customXml" Target="/customXml/item22.xml" Id="rId10" /><Relationship Type="http://schemas.openxmlformats.org/officeDocument/2006/relationships/worksheet" Target="/xl/worksheets/sheet44.xml" Id="rId4" /><Relationship Type="http://schemas.openxmlformats.org/officeDocument/2006/relationships/customXml" Target="/customXml/item1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'Voiton ja tappion yhteenveto'!$B$5</c:f>
              <c:strCache>
                <c:ptCount val="1"/>
                <c:pt idx="0">
                  <c:v>Tulot yhteensä</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fi-FI"/>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'Voiton ja tappion yhteenveto'!$C$4:$D$4</c:f>
              <c:strCache>
                <c:ptCount val="2"/>
                <c:pt idx="0">
                  <c:v>Arvio</c:v>
                </c:pt>
                <c:pt idx="1">
                  <c:v>Todellinen</c:v>
                </c:pt>
              </c:strCache>
            </c:strRef>
          </c:cat>
          <c:val>
            <c:numRef>
              <c:f>'Voiton ja tappion yhteenveto'!$C$5:$D$5</c:f>
              <c:numCache>
                <c:formatCode>#,##0.00\ [$€-40B];[Red]\-#,##0.00\ [$€-40B]</c:formatCode>
                <c:ptCount val="2"/>
                <c:pt idx="0">
                  <c:v>1936</c:v>
                </c:pt>
                <c:pt idx="1">
                  <c:v>1936</c:v>
                </c:pt>
              </c:numCache>
            </c:numRef>
          </c:val>
          <c:extLst>
            <c:ext xmlns:c16="http://schemas.microsoft.com/office/drawing/2014/chart" uri="{C3380CC4-5D6E-409C-BE32-E72D297353CC}">
              <c16:uniqueId val="{00000000-8636-4D9B-AD98-D1F682920A3A}"/>
            </c:ext>
          </c:extLst>
        </c:ser>
        <c:ser>
          <c:idx val="1"/>
          <c:order val="1"/>
          <c:tx>
            <c:strRef>
              <c:f>'Voiton ja tappion yhteenveto'!$B$6</c:f>
              <c:strCache>
                <c:ptCount val="1"/>
                <c:pt idx="0">
                  <c:v>Kulut yhteensä</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solidFill>
                    <a:latin typeface="+mn-lt"/>
                    <a:ea typeface="+mn-ea"/>
                    <a:cs typeface="+mn-cs"/>
                  </a:defRPr>
                </a:pPr>
                <a:endParaRPr lang="fi-FI"/>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'Voiton ja tappion yhteenveto'!$C$4:$D$4</c:f>
              <c:strCache>
                <c:ptCount val="2"/>
                <c:pt idx="0">
                  <c:v>Arvio</c:v>
                </c:pt>
                <c:pt idx="1">
                  <c:v>Todellinen</c:v>
                </c:pt>
              </c:strCache>
            </c:strRef>
          </c:cat>
          <c:val>
            <c:numRef>
              <c:f>'Voiton ja tappion yhteenveto'!$C$6:$D$6</c:f>
              <c:numCache>
                <c:formatCode>#,##0.00\ [$€-40B];[Red]\-#,##0.00\ [$€-40B]</c:formatCode>
                <c:ptCount val="2"/>
                <c:pt idx="0">
                  <c:v>882</c:v>
                </c:pt>
                <c:pt idx="1">
                  <c:v>302</c:v>
                </c:pt>
              </c:numCache>
            </c:numRef>
          </c:val>
          <c:extLst>
            <c:ext xmlns:c16="http://schemas.microsoft.com/office/drawing/2014/chart" uri="{C3380CC4-5D6E-409C-BE32-E72D297353CC}">
              <c16:uniqueId val="{00000001-8636-4D9B-AD98-D1F682920A3A}"/>
            </c:ext>
          </c:extLst>
        </c:ser>
        <c:dLbls>
          <c:dLblPos val="ctr"/>
          <c:showLegendKey val="0"/>
          <c:showVal val="1"/>
          <c:showCatName val="0"/>
          <c:showSerName val="0"/>
          <c:showPercent val="0"/>
          <c:showBubbleSize val="0"/>
        </c:dLbls>
        <c:gapWidth val="79"/>
        <c:overlap val="100"/>
        <c:axId val="145310464"/>
        <c:axId val="145313152"/>
      </c:barChart>
      <c:catAx>
        <c:axId val="145310464"/>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ysClr val="windowText" lastClr="000000"/>
                </a:solidFill>
                <a:latin typeface="+mn-lt"/>
                <a:ea typeface="+mn-ea"/>
                <a:cs typeface="+mn-cs"/>
              </a:defRPr>
            </a:pPr>
            <a:endParaRPr lang="fi-FI"/>
          </a:p>
        </c:txPr>
        <c:crossAx val="145313152"/>
        <c:crosses val="autoZero"/>
        <c:auto val="1"/>
        <c:lblAlgn val="ctr"/>
        <c:lblOffset val="100"/>
        <c:noMultiLvlLbl val="0"/>
      </c:catAx>
      <c:valAx>
        <c:axId val="145313152"/>
        <c:scaling>
          <c:orientation val="minMax"/>
        </c:scaling>
        <c:delete val="1"/>
        <c:axPos val="b"/>
        <c:numFmt formatCode="0%" sourceLinked="1"/>
        <c:majorTickMark val="none"/>
        <c:minorTickMark val="none"/>
        <c:tickLblPos val="nextTo"/>
        <c:crossAx val="145310464"/>
        <c:crosses val="autoZero"/>
        <c:crossBetween val="between"/>
      </c:valAx>
      <c:spPr>
        <a:noFill/>
        <a:ln>
          <a:noFill/>
        </a:ln>
        <a:effectLst/>
      </c:spPr>
    </c:plotArea>
    <c:legend>
      <c:legendPos val="t"/>
      <c:layout>
        <c:manualLayout>
          <c:xMode val="edge"/>
          <c:yMode val="edge"/>
          <c:x val="0.47705251982581354"/>
          <c:y val="0.16423794343902004"/>
          <c:w val="0.46967222936806879"/>
          <c:h val="8.896632266864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Lucida Sans"/>
              <a:ea typeface="Lucida Sans"/>
              <a:cs typeface="Lucida Sans"/>
            </a:defRPr>
          </a:pPr>
          <a:endParaRPr lang="fi-FI"/>
        </a:p>
      </c:txPr>
    </c:legend>
    <c:plotVisOnly val="1"/>
    <c:dispBlanksAs val="gap"/>
    <c:showDLblsOverMax val="0"/>
  </c:chart>
  <c:spPr>
    <a:noFill/>
    <a:ln w="9525" cap="flat" cmpd="sng" algn="ctr">
      <a:noFill/>
      <a:round/>
    </a:ln>
    <a:effectLst/>
  </c:spPr>
  <c:txPr>
    <a:bodyPr/>
    <a:lstStyle/>
    <a:p>
      <a:pPr>
        <a:defRPr/>
      </a:pPr>
      <a:endParaRPr lang="fi-FI"/>
    </a:p>
  </c:txPr>
  <c:printSettings>
    <c:headerFooter alignWithMargins="0"/>
    <c:pageMargins b="1" l="0.75000000000000011" r="0.75000000000000011"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4</xdr:col>
      <xdr:colOff>76198</xdr:colOff>
      <xdr:row>1</xdr:row>
      <xdr:rowOff>104773</xdr:rowOff>
    </xdr:from>
    <xdr:to>
      <xdr:col>7</xdr:col>
      <xdr:colOff>28575</xdr:colOff>
      <xdr:row>11</xdr:row>
      <xdr:rowOff>152400</xdr:rowOff>
    </xdr:to>
    <xdr:graphicFrame macro="">
      <xdr:nvGraphicFramePr>
        <xdr:cNvPr id="3073" name="Kaavio 1" descr="Palkkikaavio, jossa vertaillaan arvioituja tuloja ja kuluja sekä todellisia tuloja ja kuluja">
          <a:extLst>
            <a:ext uri="{FF2B5EF4-FFF2-40B4-BE49-F238E27FC236}">
              <a16:creationId xmlns:a16="http://schemas.microsoft.com/office/drawing/2014/main" id="{00000000-0008-0000-02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ExhibitorsAndVendors" displayName="ExhibitorsAndVendors" ref="B18:G22" totalsRowCount="1">
  <autoFilter ref="B18:G21" xr:uid="{00000000-0009-0000-0100-00000B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900-000001000000}" name="Arvioitu määrä" totalsRowLabel="Summa" totalsRowDxfId="23"/>
    <tableColumn id="2" xr3:uid="{00000000-0010-0000-0900-000002000000}" name="Todellinen määrä" totalsRowDxfId="22"/>
    <tableColumn id="3" xr3:uid="{00000000-0010-0000-0900-000003000000}" name="Tyyppi" totalsRowDxfId="21"/>
    <tableColumn id="4" xr3:uid="{00000000-0010-0000-0900-000004000000}" name="Hinta" dataDxfId="20" totalsRowDxfId="19"/>
    <tableColumn id="5" xr3:uid="{00000000-0010-0000-0900-000005000000}" name="Arvioidut tulot" totalsRowFunction="sum" dataDxfId="18" totalsRowDxfId="17">
      <calculatedColumnFormula>B19*E19</calculatedColumnFormula>
    </tableColumn>
    <tableColumn id="6" xr3:uid="{00000000-0010-0000-0900-000006000000}" name="Todelliset tulot" totalsRowFunction="sum" dataDxfId="16" totalsRowDxfId="15">
      <calculatedColumnFormula>C19*E19</calculatedColumnFormula>
    </tableColumn>
  </tableColumns>
  <tableStyleInfo name="TableStyleLight1 2" showFirstColumn="0" showLastColumn="0" showRowStripes="1" showColumnStripes="0"/>
  <extLst>
    <ext xmlns:x14="http://schemas.microsoft.com/office/spreadsheetml/2009/9/main" uri="{504A1905-F514-4f6f-8877-14C23A59335A}">
      <x14:table altTextSummary="Kirjoita tähän taulukkoon näytteilleasettajien ja toimittajien arvioitu ja todellinen määrä, osastotyyppi ja hinta. Kunkin kojutyypin ja kokonaissumman arvioidut ja todelliset tulot lasketaan automaattisesti"/>
    </ext>
  </extLst>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SaleOfItems" displayName="SaleOfItems" ref="B24:G29" totalsRowCount="1">
  <autoFilter ref="B24:G28" xr:uid="{00000000-0009-0000-0100-00000C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A00-000001000000}" name="Arvioitu määrä" totalsRowLabel="Summa" totalsRowDxfId="14"/>
    <tableColumn id="2" xr3:uid="{00000000-0010-0000-0A00-000002000000}" name="Todellinen määrä" totalsRowDxfId="13"/>
    <tableColumn id="3" xr3:uid="{00000000-0010-0000-0A00-000003000000}" name="Tyyppi" totalsRowDxfId="12"/>
    <tableColumn id="4" xr3:uid="{00000000-0010-0000-0A00-000004000000}" name="Hinta" dataDxfId="11" totalsRowDxfId="10"/>
    <tableColumn id="5" xr3:uid="{00000000-0010-0000-0A00-000005000000}" name="Arvioidut tulot" totalsRowFunction="sum" dataDxfId="9" totalsRowDxfId="8">
      <calculatedColumnFormula>B25*E25</calculatedColumnFormula>
    </tableColumn>
    <tableColumn id="6" xr3:uid="{00000000-0010-0000-0A00-000006000000}" name="Todelliset tulot" totalsRowFunction="sum" dataDxfId="7" totalsRowDxfId="6">
      <calculatedColumnFormula>C25*E25</calculatedColumnFormula>
    </tableColumn>
  </tableColumns>
  <tableStyleInfo name="TableStyleLight1 2" showFirstColumn="0" showLastColumn="0" showRowStripes="1" showColumnStripes="0"/>
  <extLst>
    <ext xmlns:x14="http://schemas.microsoft.com/office/spreadsheetml/2009/9/main" uri="{504A1905-F514-4f6f-8877-14C23A59335A}">
      <x14:table altTextSummary="Kirjoita tähän taulukkoon myytyjen kohteiden arvioitu ja todellinen määrä, tyyppi ja hinta. Kohteiden ja summien myynnin arvioidut ja todelliset tulot lasketaan automaattisesti"/>
    </ext>
  </extLst>
</table>
</file>

<file path=xl/tables/table12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053438-C393-4A6F-85EB-6141CE2E580F}" name="Yhteenveto" displayName="Yhteenveto" ref="B4:D6" totalsRowShown="0" headerRowDxfId="2">
  <autoFilter ref="B4:D6" xr:uid="{E2E1E93F-962E-4908-B5FF-C49FFDD203EC}">
    <filterColumn colId="0" hiddenButton="1"/>
    <filterColumn colId="1" hiddenButton="1"/>
    <filterColumn colId="2" hiddenButton="1"/>
  </autoFilter>
  <tableColumns count="3">
    <tableColumn id="1" xr3:uid="{F67213F1-F34B-417E-9245-0F02F8ACA01B}" name=" Yhteensä"/>
    <tableColumn id="2" xr3:uid="{B31A4B15-FE6A-45D0-A35F-8DEBCAB99AF7}" name="Arvio" dataDxfId="1">
      <calculatedColumnFormula>Menot!G3</calculatedColumnFormula>
    </tableColumn>
    <tableColumn id="3" xr3:uid="{D633F0A4-A59C-4679-9F1C-8D364B0C972E}" name="Todellinen" dataDxfId="0">
      <calculatedColumnFormula>Menot!H3</calculatedColumnFormula>
    </tableColumn>
  </tableColumns>
  <tableStyleInfo showFirstColumn="0" showLastColumn="0" showRowStripes="0" showColumnStripes="0"/>
  <extLst>
    <ext xmlns:x14="http://schemas.microsoft.com/office/spreadsheetml/2009/9/main" uri="{504A1905-F514-4f6f-8877-14C23A59335A}">
      <x14:table altTextSummary="Arvioitujen ja todellisten tulojen ja kulujen kokonaissumma päivitetään automaattisesti tähän taulukkoon"/>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iteExpenses" displayName="SiteExpenses" ref="B6:D11" totalsRowCount="1" headerRowDxfId="112" dataDxfId="111" totalsRowDxfId="110">
  <autoFilter ref="B6:D10" xr:uid="{00000000-0009-0000-0100-000001000000}">
    <filterColumn colId="0" hiddenButton="1"/>
    <filterColumn colId="1" hiddenButton="1"/>
    <filterColumn colId="2" hiddenButton="1"/>
  </autoFilter>
  <tableColumns count="3">
    <tableColumn id="1" xr3:uid="{00000000-0010-0000-0000-000001000000}" name="Tila" totalsRowLabel="Summa" dataDxfId="109" totalsRowDxfId="108"/>
    <tableColumn id="2" xr3:uid="{00000000-0010-0000-0000-000002000000}" name="Arvio" totalsRowFunction="sum" dataDxfId="107" totalsRowDxfId="106"/>
    <tableColumn id="3" xr3:uid="{00000000-0010-0000-0000-000003000000}" name="Todellinen" totalsRowFunction="count" dataDxfId="105" totalsRowDxfId="104"/>
  </tableColumns>
  <tableStyleInfo name="TableStyleLight1 2" showFirstColumn="1" showLastColumn="0" showRowStripes="1" showColumnStripes="0"/>
  <extLst>
    <ext xmlns:x14="http://schemas.microsoft.com/office/spreadsheetml/2009/9/main" uri="{504A1905-F514-4f6f-8877-14C23A59335A}">
      <x14:table altTextSummary="Kirjoita tähän taulukkoon Arvioidut ja toteutuneet sivustokulut. Summa lasketaan automaattisesti lopussa"/>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RefreshmentsExpenses" displayName="RefreshmentsExpenses" ref="F6:H11" totalsRowCount="1">
  <autoFilter ref="F6:H10" xr:uid="{00000000-0009-0000-0100-000003000000}">
    <filterColumn colId="0" hiddenButton="1"/>
    <filterColumn colId="1" hiddenButton="1"/>
    <filterColumn colId="2" hiddenButton="1"/>
  </autoFilter>
  <tableColumns count="3">
    <tableColumn id="1" xr3:uid="{00000000-0010-0000-0100-000001000000}" name="Virvokkeet" totalsRowLabel="Summa" totalsRowDxfId="103"/>
    <tableColumn id="2" xr3:uid="{00000000-0010-0000-0100-000002000000}" name="Arvio" totalsRowFunction="sum" dataDxfId="102" totalsRowDxfId="101"/>
    <tableColumn id="3" xr3:uid="{00000000-0010-0000-0100-000003000000}" name="Todellinen" totalsRowFunction="count" dataDxfId="100" totalsRowDxfId="99"/>
  </tableColumns>
  <tableStyleInfo name="TableStyleLight1 2" showFirstColumn="1" showLastColumn="0" showRowStripes="1" showColumnStripes="0"/>
  <extLst>
    <ext xmlns:x14="http://schemas.microsoft.com/office/spreadsheetml/2009/9/main" uri="{504A1905-F514-4f6f-8877-14C23A59335A}">
      <x14:table altTextSummary="Kirjoita tähän taulukkoon Arvioidut ja todelliset virvokekulut. Summa lasketaan automaattisesti lopussa"/>
    </ext>
  </extLst>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ecorationsExpenses" displayName="DecorationsExpenses" ref="B13:D19" totalsRowCount="1" headerRowDxfId="98" dataDxfId="97" totalsRowDxfId="96">
  <autoFilter ref="B13:D18" xr:uid="{00000000-0009-0000-0100-000004000000}">
    <filterColumn colId="0" hiddenButton="1"/>
    <filterColumn colId="1" hiddenButton="1"/>
    <filterColumn colId="2" hiddenButton="1"/>
  </autoFilter>
  <tableColumns count="3">
    <tableColumn id="1" xr3:uid="{00000000-0010-0000-0200-000001000000}" name="Koristeet" totalsRowLabel="Summa" dataDxfId="95" totalsRowDxfId="94"/>
    <tableColumn id="2" xr3:uid="{00000000-0010-0000-0200-000002000000}" name="Arvio" totalsRowFunction="sum" dataDxfId="93" totalsRowDxfId="92"/>
    <tableColumn id="3" xr3:uid="{00000000-0010-0000-0200-000003000000}" name="Todellinen" totalsRowFunction="sum" dataDxfId="91" totalsRowDxfId="90"/>
  </tableColumns>
  <tableStyleInfo name="TableStyleLight1 2" showFirstColumn="1" showLastColumn="0" showRowStripes="1" showColumnStripes="0"/>
  <extLst>
    <ext xmlns:x14="http://schemas.microsoft.com/office/spreadsheetml/2009/9/main" uri="{504A1905-F514-4f6f-8877-14C23A59335A}">
      <x14:table altTextSummary="Kirjoita tähän taulukkoon Arvioidut ja todelliset koristelukulut. Summa lasketaan automaattisesti lopussa"/>
    </ext>
  </extLst>
</table>
</file>

<file path=xl/tables/table4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ProgramExpenses" displayName="ProgramExpenses" ref="F13:H19" totalsRowCount="1" headerRowDxfId="89" dataDxfId="88" totalsRowDxfId="87">
  <autoFilter ref="F13:H18" xr:uid="{00000000-0009-0000-0100-000005000000}">
    <filterColumn colId="0" hiddenButton="1"/>
    <filterColumn colId="1" hiddenButton="1"/>
    <filterColumn colId="2" hiddenButton="1"/>
  </autoFilter>
  <tableColumns count="3">
    <tableColumn id="1" xr3:uid="{00000000-0010-0000-0300-000001000000}" name="Ohjelma" totalsRowLabel="Summa" dataDxfId="86" totalsRowDxfId="85"/>
    <tableColumn id="2" xr3:uid="{00000000-0010-0000-0300-000002000000}" name="Arvio" totalsRowFunction="sum" dataDxfId="84" totalsRowDxfId="83"/>
    <tableColumn id="3" xr3:uid="{00000000-0010-0000-0300-000003000000}" name="Todellinen" totalsRowFunction="count" dataDxfId="82" totalsRowDxfId="81"/>
  </tableColumns>
  <tableStyleInfo name="TableStyleLight1 2" showFirstColumn="1" showLastColumn="0" showRowStripes="1" showColumnStripes="0"/>
  <extLst>
    <ext xmlns:x14="http://schemas.microsoft.com/office/spreadsheetml/2009/9/main" uri="{504A1905-F514-4f6f-8877-14C23A59335A}">
      <x14:table altTextSummary="Kirjoita tähän taulukkoon Arvioidut ja todelliset ohjelmakulut. Summa lasketaan automaattisesti lopussa"/>
    </ext>
  </extLst>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PublicityExpenses" displayName="PublicityExpenses" ref="B21:D25" totalsRowCount="1" headerRowDxfId="80" dataDxfId="79" totalsRowDxfId="78">
  <autoFilter ref="B21:D24" xr:uid="{00000000-0009-0000-0100-000006000000}">
    <filterColumn colId="0" hiddenButton="1"/>
    <filterColumn colId="1" hiddenButton="1"/>
    <filterColumn colId="2" hiddenButton="1"/>
  </autoFilter>
  <tableColumns count="3">
    <tableColumn id="1" xr3:uid="{00000000-0010-0000-0400-000001000000}" name="Tiedotus" totalsRowLabel="Summa" dataDxfId="77" totalsRowDxfId="76"/>
    <tableColumn id="2" xr3:uid="{00000000-0010-0000-0400-000002000000}" name="Arvio" totalsRowFunction="sum" dataDxfId="75" totalsRowDxfId="74"/>
    <tableColumn id="3" xr3:uid="{00000000-0010-0000-0400-000003000000}" name="Todellinen" totalsRowFunction="count" dataDxfId="73" totalsRowDxfId="72"/>
  </tableColumns>
  <tableStyleInfo name="TableStyleLight1 2" showFirstColumn="1" showLastColumn="0" showRowStripes="1" showColumnStripes="0"/>
  <extLst>
    <ext xmlns:x14="http://schemas.microsoft.com/office/spreadsheetml/2009/9/main" uri="{504A1905-F514-4f6f-8877-14C23A59335A}">
      <x14:table altTextSummary="Kirjoita tähän taulukkoon Arvioidut ja todelliset julkisuuskulut. Summa lasketaan automaattisesti lopussa"/>
    </ext>
  </extLst>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PrizesExpenses" displayName="PrizesExpenses" ref="F21:H24" totalsRowCount="1" headerRowDxfId="71" dataDxfId="70" totalsRowDxfId="69">
  <autoFilter ref="F21:H23" xr:uid="{00000000-0009-0000-0100-000007000000}">
    <filterColumn colId="0" hiddenButton="1"/>
    <filterColumn colId="1" hiddenButton="1"/>
    <filterColumn colId="2" hiddenButton="1"/>
  </autoFilter>
  <tableColumns count="3">
    <tableColumn id="1" xr3:uid="{00000000-0010-0000-0500-000001000000}" name="Palkinnot" totalsRowLabel="Summa" dataDxfId="68" totalsRowDxfId="67"/>
    <tableColumn id="2" xr3:uid="{00000000-0010-0000-0500-000002000000}" name="Arvio" totalsRowFunction="sum" dataDxfId="66" totalsRowDxfId="65"/>
    <tableColumn id="3" xr3:uid="{00000000-0010-0000-0500-000003000000}" name="Todellinen" totalsRowFunction="count" dataDxfId="64" totalsRowDxfId="63"/>
  </tableColumns>
  <tableStyleInfo name="TableStyleLight1 2" showFirstColumn="1" showLastColumn="0" showRowStripes="1" showColumnStripes="0"/>
  <extLst>
    <ext xmlns:x14="http://schemas.microsoft.com/office/spreadsheetml/2009/9/main" uri="{504A1905-F514-4f6f-8877-14C23A59335A}">
      <x14:table altTextSummary="Kirjoita tähän taulukkoon Arvioidut ja todelliset palkintokulut. Summa lasketaan automaattisesti lopussa"/>
    </ext>
  </extLst>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MiscellaneousExpenses" displayName="MiscellaneousExpenses" ref="B27:D32" totalsRowCount="1" headerRowDxfId="62" dataDxfId="61" totalsRowDxfId="60">
  <autoFilter ref="B27:D31" xr:uid="{00000000-0009-0000-0100-000008000000}">
    <filterColumn colId="0" hiddenButton="1"/>
    <filterColumn colId="1" hiddenButton="1"/>
    <filterColumn colId="2" hiddenButton="1"/>
  </autoFilter>
  <tableColumns count="3">
    <tableColumn id="1" xr3:uid="{00000000-0010-0000-0600-000001000000}" name="Sekalaiset" totalsRowLabel="Summa" dataDxfId="59" totalsRowDxfId="58"/>
    <tableColumn id="2" xr3:uid="{00000000-0010-0000-0600-000002000000}" name="Arvioitu" totalsRowFunction="sum" dataDxfId="57" totalsRowDxfId="56"/>
    <tableColumn id="3" xr3:uid="{00000000-0010-0000-0600-000003000000}" name="Todellinen" totalsRowFunction="count" dataDxfId="55" totalsRowDxfId="54"/>
  </tableColumns>
  <tableStyleInfo name="TableStyleLight1 2" showFirstColumn="1" showLastColumn="0" showRowStripes="1" showColumnStripes="0"/>
  <extLst>
    <ext xmlns:x14="http://schemas.microsoft.com/office/spreadsheetml/2009/9/main" uri="{504A1905-F514-4f6f-8877-14C23A59335A}">
      <x14:table altTextSummary="Kirjoita tähän taulukkoon Arvioidut ja todelliset sekalaiset kulut. Summa lasketaan automaattisesti lopussa"/>
    </ext>
  </extLst>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Sisäänpääsyt" displayName="Sisäänpääsyt" ref="B6:G10" totalsRowCount="1" headerRowDxfId="52" dataDxfId="51" totalsRowDxfId="50">
  <autoFilter ref="B6:G9" xr:uid="{00000000-0009-0000-0100-000009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Arvioitu määrä" totalsRowLabel="Summa" totalsRowDxfId="49"/>
    <tableColumn id="2" xr3:uid="{00000000-0010-0000-0700-000002000000}" name="Todellinen määrä" dataDxfId="48" totalsRowDxfId="47"/>
    <tableColumn id="3" xr3:uid="{00000000-0010-0000-0700-000003000000}" name="Tyyppi" dataDxfId="46" totalsRowDxfId="45"/>
    <tableColumn id="4" xr3:uid="{00000000-0010-0000-0700-000004000000}" name="Hinta" dataDxfId="44" totalsRowDxfId="43"/>
    <tableColumn id="6" xr3:uid="{00000000-0010-0000-0700-000006000000}" name="Arvioidut tulot" totalsRowFunction="sum" dataDxfId="42" totalsRowDxfId="41">
      <calculatedColumnFormula>B7*E7</calculatedColumnFormula>
    </tableColumn>
    <tableColumn id="7" xr3:uid="{00000000-0010-0000-0700-000007000000}" name="Todelliset tulot" totalsRowFunction="sum" dataDxfId="40" totalsRowDxfId="39">
      <calculatedColumnFormula>C7*E7</calculatedColumnFormula>
    </tableColumn>
  </tableColumns>
  <tableStyleInfo name="TableStyleLight1 2" showFirstColumn="0" showLastColumn="0" showRowStripes="1" showColumnStripes="0"/>
  <extLst>
    <ext xmlns:x14="http://schemas.microsoft.com/office/spreadsheetml/2009/9/main" uri="{504A1905-F514-4f6f-8877-14C23A59335A}">
      <x14:table altTextSummary="Kirjoita tähän taulukkoon Arvioidut ja todelliset sisäänpääsyt, tyypit ja hinnat. Arvioidut ja todelliset tulot sisäänpääsyistä ja kokonaissummista lasketaan automaattisesti"/>
    </ext>
  </extLst>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AdsInProgram" displayName="AdsInProgram" ref="B12:G16" totalsRowCount="1" headerRowDxfId="38" dataDxfId="37" totalsRowDxfId="36">
  <autoFilter ref="B12:G15" xr:uid="{00000000-0009-0000-0100-00000A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800-000001000000}" name="Arvioitu määrä" totalsRowLabel="Summa" dataDxfId="35" totalsRowDxfId="34"/>
    <tableColumn id="2" xr3:uid="{00000000-0010-0000-0800-000002000000}" name="Todellinen määrä" dataDxfId="33" totalsRowDxfId="32"/>
    <tableColumn id="3" xr3:uid="{00000000-0010-0000-0800-000003000000}" name="Tyyppi" dataDxfId="31" totalsRowDxfId="30"/>
    <tableColumn id="4" xr3:uid="{00000000-0010-0000-0800-000004000000}" name="Hinta" dataDxfId="29" totalsRowDxfId="28"/>
    <tableColumn id="5" xr3:uid="{00000000-0010-0000-0800-000005000000}" name="Arvioidut tulot" totalsRowFunction="sum" dataDxfId="27" totalsRowDxfId="26">
      <calculatedColumnFormula>B13*E13</calculatedColumnFormula>
    </tableColumn>
    <tableColumn id="6" xr3:uid="{00000000-0010-0000-0800-000006000000}" name="Todelliset tulot" totalsRowFunction="sum" dataDxfId="25" totalsRowDxfId="24">
      <calculatedColumnFormula>C13*E13</calculatedColumnFormula>
    </tableColumn>
  </tableColumns>
  <tableStyleInfo name="TableStyleLight1 2" showFirstColumn="0" showLastColumn="0" showRowStripes="1" showColumnStripes="0"/>
  <extLst>
    <ext xmlns:x14="http://schemas.microsoft.com/office/spreadsheetml/2009/9/main" uri="{504A1905-F514-4f6f-8877-14C23A59335A}">
      <x14:table altTextSummary="Kirjoita tähän taulukkoon Arvioidut ja todelliset mainokset, tyypit ja hinnat. Mainosten ja summien arvioidut ja todelliset tulot lasketaan automaattisesti"/>
    </ext>
  </extLst>
</table>
</file>

<file path=xl/theme/theme11.xml><?xml version="1.0" encoding="utf-8"?>
<a:theme xmlns:a="http://schemas.openxmlformats.org/drawingml/2006/main" name="Office Theme">
  <a:themeElements>
    <a:clrScheme name="Custom 13">
      <a:dk1>
        <a:srgbClr val="111111"/>
      </a:dk1>
      <a:lt1>
        <a:srgbClr val="FFFFFF"/>
      </a:lt1>
      <a:dk2>
        <a:srgbClr val="2D3047"/>
      </a:dk2>
      <a:lt2>
        <a:srgbClr val="FFFFFF"/>
      </a:lt2>
      <a:accent1>
        <a:srgbClr val="B50745"/>
      </a:accent1>
      <a:accent2>
        <a:srgbClr val="1C9AAA"/>
      </a:accent2>
      <a:accent3>
        <a:srgbClr val="E0C93A"/>
      </a:accent3>
      <a:accent4>
        <a:srgbClr val="B50745"/>
      </a:accent4>
      <a:accent5>
        <a:srgbClr val="1C9AAA"/>
      </a:accent5>
      <a:accent6>
        <a:srgbClr val="E0C93A"/>
      </a:accent6>
      <a:hlink>
        <a:srgbClr val="4CD0E2"/>
      </a:hlink>
      <a:folHlink>
        <a:srgbClr val="4CD0E2"/>
      </a:folHlink>
    </a:clrScheme>
    <a:fontScheme name="Custom 2">
      <a:majorFont>
        <a:latin typeface="Century Gothic"/>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75.xml" Id="rId8" /><Relationship Type="http://schemas.openxmlformats.org/officeDocument/2006/relationships/table" Target="/xl/tables/table26.xml" Id="rId3" /><Relationship Type="http://schemas.openxmlformats.org/officeDocument/2006/relationships/table" Target="/xl/tables/table67.xml" Id="rId7" /><Relationship Type="http://schemas.openxmlformats.org/officeDocument/2006/relationships/table" Target="/xl/tables/table18.xml" Id="rId2" /><Relationship Type="http://schemas.openxmlformats.org/officeDocument/2006/relationships/printerSettings" Target="/xl/printerSettings/printerSettings22.bin" Id="rId1" /><Relationship Type="http://schemas.openxmlformats.org/officeDocument/2006/relationships/table" Target="/xl/tables/table59.xml" Id="rId6" /><Relationship Type="http://schemas.openxmlformats.org/officeDocument/2006/relationships/table" Target="/xl/tables/table410.xml" Id="rId5" /><Relationship Type="http://schemas.openxmlformats.org/officeDocument/2006/relationships/table" Target="/xl/tables/table311.xml" Id="rId4" /></Relationships>
</file>

<file path=xl/worksheets/_rels/sheet31.xml.rels>&#65279;<?xml version="1.0" encoding="utf-8"?><Relationships xmlns="http://schemas.openxmlformats.org/package/2006/relationships"><Relationship Type="http://schemas.openxmlformats.org/officeDocument/2006/relationships/table" Target="/xl/tables/table91.xml" Id="rId3" /><Relationship Type="http://schemas.openxmlformats.org/officeDocument/2006/relationships/table" Target="/xl/tables/table82.xml" Id="rId2" /><Relationship Type="http://schemas.openxmlformats.org/officeDocument/2006/relationships/printerSettings" Target="/xl/printerSettings/printerSettings31.bin" Id="rId1" /><Relationship Type="http://schemas.openxmlformats.org/officeDocument/2006/relationships/table" Target="/xl/tables/table113.xml" Id="rId5" /><Relationship Type="http://schemas.openxmlformats.org/officeDocument/2006/relationships/table" Target="/xl/tables/table104.xml" Id="rId4" /></Relationships>
</file>

<file path=xl/worksheets/_rels/sheet44.xml.rels>&#65279;<?xml version="1.0" encoding="utf-8"?><Relationships xmlns="http://schemas.openxmlformats.org/package/2006/relationships"><Relationship Type="http://schemas.openxmlformats.org/officeDocument/2006/relationships/table" Target="/xl/tables/table1212.xml" Id="rId3" /><Relationship Type="http://schemas.openxmlformats.org/officeDocument/2006/relationships/drawing" Target="/xl/drawings/drawing11.xml" Id="rId2" /><Relationship Type="http://schemas.openxmlformats.org/officeDocument/2006/relationships/printerSettings" Target="/xl/printerSettings/printerSettings4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200B4-02BC-4B65-B20F-7C842CD422DD}">
  <sheetPr>
    <tabColor theme="8" tint="-0.499984740745262"/>
  </sheetPr>
  <dimension ref="B1:B8"/>
  <sheetViews>
    <sheetView showGridLines="0" zoomScaleNormal="100" workbookViewId="0"/>
  </sheetViews>
  <sheetFormatPr defaultRowHeight="12.75" x14ac:dyDescent="0.2"/>
  <cols>
    <col min="1" max="1" width="2.7109375" customWidth="1"/>
    <col min="2" max="2" width="95" customWidth="1"/>
    <col min="3" max="3" width="2.7109375" customWidth="1"/>
  </cols>
  <sheetData>
    <row r="1" spans="2:2" s="30" customFormat="1" ht="30" customHeight="1" x14ac:dyDescent="0.2">
      <c r="B1" s="47" t="s">
        <v>0</v>
      </c>
    </row>
    <row r="2" spans="2:2" ht="30" customHeight="1" x14ac:dyDescent="0.25">
      <c r="B2" s="46" t="s">
        <v>1</v>
      </c>
    </row>
    <row r="3" spans="2:2" ht="30" customHeight="1" x14ac:dyDescent="0.25">
      <c r="B3" s="46" t="s">
        <v>2</v>
      </c>
    </row>
    <row r="4" spans="2:2" ht="30" customHeight="1" x14ac:dyDescent="0.25">
      <c r="B4" s="46" t="s">
        <v>3</v>
      </c>
    </row>
    <row r="5" spans="2:2" ht="50.25" customHeight="1" x14ac:dyDescent="0.25">
      <c r="B5" s="46" t="s">
        <v>4</v>
      </c>
    </row>
    <row r="6" spans="2:2" ht="30" customHeight="1" x14ac:dyDescent="0.25">
      <c r="B6" s="48" t="s">
        <v>5</v>
      </c>
    </row>
    <row r="7" spans="2:2" ht="60" customHeight="1" x14ac:dyDescent="0.2">
      <c r="B7" s="54" t="s">
        <v>6</v>
      </c>
    </row>
    <row r="8" spans="2:2" ht="39.950000000000003" customHeight="1" x14ac:dyDescent="0.25">
      <c r="B8" s="46" t="s">
        <v>7</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H32"/>
  <sheetViews>
    <sheetView showGridLines="0" tabSelected="1" zoomScaleNormal="100" workbookViewId="0"/>
  </sheetViews>
  <sheetFormatPr defaultColWidth="9.140625" defaultRowHeight="12.75" x14ac:dyDescent="0.2"/>
  <cols>
    <col min="1" max="1" width="2.7109375" style="5" customWidth="1"/>
    <col min="2" max="2" width="28.85546875" style="1" customWidth="1"/>
    <col min="3" max="3" width="15.7109375" style="1" customWidth="1"/>
    <col min="4" max="4" width="22.7109375" style="1" customWidth="1"/>
    <col min="5" max="5" width="3.42578125" style="1" customWidth="1"/>
    <col min="6" max="6" width="28.85546875" style="1" customWidth="1"/>
    <col min="7" max="8" width="22.7109375" style="1" customWidth="1"/>
    <col min="9" max="9" width="2.7109375" style="1" customWidth="1"/>
    <col min="10" max="16384" width="9.140625" style="1"/>
  </cols>
  <sheetData>
    <row r="1" spans="1:8" ht="45.75" customHeight="1" x14ac:dyDescent="0.2">
      <c r="A1" s="52" t="s">
        <v>8</v>
      </c>
      <c r="B1" s="72" t="s">
        <v>15</v>
      </c>
      <c r="C1" s="72"/>
      <c r="D1" s="41" t="s">
        <v>39</v>
      </c>
      <c r="E1" s="41"/>
      <c r="F1" s="24"/>
      <c r="G1" s="24"/>
      <c r="H1" s="25" t="s">
        <v>55</v>
      </c>
    </row>
    <row r="2" spans="1:8" ht="6.75" customHeight="1" x14ac:dyDescent="0.2">
      <c r="B2" s="16"/>
      <c r="C2" s="16"/>
      <c r="D2" s="16"/>
      <c r="E2" s="17"/>
      <c r="F2" s="17"/>
      <c r="G2" s="17"/>
      <c r="H2" s="18"/>
    </row>
    <row r="3" spans="1:8" s="11" customFormat="1" ht="15" customHeight="1" x14ac:dyDescent="0.2">
      <c r="A3" s="52" t="s">
        <v>9</v>
      </c>
      <c r="B3" s="71" t="s">
        <v>16</v>
      </c>
      <c r="C3" s="14"/>
      <c r="D3" s="14"/>
      <c r="E3" s="14"/>
      <c r="F3" s="14"/>
      <c r="G3" s="15" t="s">
        <v>37</v>
      </c>
      <c r="H3" s="15" t="s">
        <v>40</v>
      </c>
    </row>
    <row r="4" spans="1:8" ht="24" customHeight="1" x14ac:dyDescent="0.2">
      <c r="A4" s="52" t="s">
        <v>10</v>
      </c>
      <c r="B4" s="71"/>
      <c r="C4" s="13"/>
      <c r="D4" s="13"/>
      <c r="E4" s="13"/>
      <c r="F4" s="13"/>
      <c r="G4" s="62">
        <f>SUM(C11,C19,C25,C32,G11,G19,G24)</f>
        <v>882</v>
      </c>
      <c r="H4" s="62">
        <f>SUM(D11,D19,D25,D32,H11,H19,H24)</f>
        <v>302</v>
      </c>
    </row>
    <row r="5" spans="1:8" ht="15" customHeight="1" x14ac:dyDescent="0.2">
      <c r="B5" s="6"/>
      <c r="C5" s="8"/>
      <c r="D5" s="8"/>
      <c r="E5" s="5"/>
      <c r="F5" s="5"/>
      <c r="G5" s="5"/>
      <c r="H5" s="5"/>
    </row>
    <row r="6" spans="1:8" s="9" customFormat="1" ht="20.100000000000001" customHeight="1" x14ac:dyDescent="0.2">
      <c r="A6" s="52" t="s">
        <v>11</v>
      </c>
      <c r="B6" s="19" t="s">
        <v>17</v>
      </c>
      <c r="C6" s="50" t="s">
        <v>37</v>
      </c>
      <c r="D6" s="50" t="s">
        <v>40</v>
      </c>
      <c r="E6" s="10"/>
      <c r="F6" s="20" t="s">
        <v>41</v>
      </c>
      <c r="G6" s="28" t="s">
        <v>37</v>
      </c>
      <c r="H6" s="28" t="s">
        <v>40</v>
      </c>
    </row>
    <row r="7" spans="1:8" ht="15.95" customHeight="1" x14ac:dyDescent="0.2">
      <c r="B7" s="12" t="s">
        <v>18</v>
      </c>
      <c r="C7" s="66">
        <v>500</v>
      </c>
      <c r="D7" s="66"/>
      <c r="E7" s="5"/>
      <c r="F7" s="7" t="s">
        <v>42</v>
      </c>
      <c r="G7" s="67"/>
      <c r="H7" s="67"/>
    </row>
    <row r="8" spans="1:8" ht="15.95" customHeight="1" x14ac:dyDescent="0.2">
      <c r="B8" s="12" t="s">
        <v>19</v>
      </c>
      <c r="C8" s="66"/>
      <c r="D8" s="66"/>
      <c r="E8" s="5"/>
      <c r="F8" s="7" t="s">
        <v>43</v>
      </c>
      <c r="G8" s="67">
        <v>20</v>
      </c>
      <c r="H8" s="67"/>
    </row>
    <row r="9" spans="1:8" ht="15.95" customHeight="1" x14ac:dyDescent="0.2">
      <c r="B9" s="12" t="s">
        <v>20</v>
      </c>
      <c r="C9" s="66"/>
      <c r="D9" s="66"/>
      <c r="E9" s="5"/>
      <c r="F9" s="7" t="s">
        <v>44</v>
      </c>
      <c r="G9" s="67"/>
      <c r="H9" s="67">
        <v>20</v>
      </c>
    </row>
    <row r="10" spans="1:8" ht="15.95" customHeight="1" x14ac:dyDescent="0.2">
      <c r="B10" s="12" t="s">
        <v>21</v>
      </c>
      <c r="C10" s="66"/>
      <c r="D10" s="66"/>
      <c r="E10" s="5"/>
      <c r="F10" s="7" t="s">
        <v>45</v>
      </c>
      <c r="G10" s="67"/>
      <c r="H10" s="67"/>
    </row>
    <row r="11" spans="1:8" ht="15.95" customHeight="1" x14ac:dyDescent="0.2">
      <c r="B11" s="12" t="s">
        <v>99</v>
      </c>
      <c r="C11" s="66">
        <f>SUBTOTAL(109,SiteExpenses[Arvio])</f>
        <v>500</v>
      </c>
      <c r="D11" s="66">
        <f>SUBTOTAL(103,SiteExpenses[Todellinen])</f>
        <v>0</v>
      </c>
      <c r="E11" s="5"/>
      <c r="F11" s="7" t="s">
        <v>99</v>
      </c>
      <c r="G11" s="67">
        <f>SUBTOTAL(109,RefreshmentsExpenses[Arvio])</f>
        <v>20</v>
      </c>
      <c r="H11" s="67">
        <f>SUBTOTAL(103,RefreshmentsExpenses[Todellinen])</f>
        <v>1</v>
      </c>
    </row>
    <row r="12" spans="1:8" ht="15" customHeight="1" x14ac:dyDescent="0.2">
      <c r="B12" s="6"/>
      <c r="C12" s="8"/>
      <c r="D12" s="8"/>
      <c r="E12" s="5"/>
      <c r="F12" s="5"/>
      <c r="G12" s="5"/>
      <c r="H12" s="5"/>
    </row>
    <row r="13" spans="1:8" ht="20.100000000000001" customHeight="1" x14ac:dyDescent="0.2">
      <c r="A13" s="5" t="s">
        <v>12</v>
      </c>
      <c r="B13" s="21" t="s">
        <v>22</v>
      </c>
      <c r="C13" s="51" t="s">
        <v>37</v>
      </c>
      <c r="D13" s="51" t="s">
        <v>40</v>
      </c>
      <c r="E13" s="5"/>
      <c r="F13" s="21" t="s">
        <v>46</v>
      </c>
      <c r="G13" s="51" t="s">
        <v>37</v>
      </c>
      <c r="H13" s="51" t="s">
        <v>40</v>
      </c>
    </row>
    <row r="14" spans="1:8" ht="15.95" customHeight="1" x14ac:dyDescent="0.2">
      <c r="B14" s="21" t="s">
        <v>23</v>
      </c>
      <c r="C14" s="69">
        <v>200</v>
      </c>
      <c r="D14" s="69">
        <v>300</v>
      </c>
      <c r="E14" s="5"/>
      <c r="F14" s="21" t="s">
        <v>47</v>
      </c>
      <c r="G14" s="68"/>
      <c r="H14" s="68"/>
    </row>
    <row r="15" spans="1:8" ht="15.95" customHeight="1" x14ac:dyDescent="0.2">
      <c r="B15" s="21" t="s">
        <v>24</v>
      </c>
      <c r="C15" s="69"/>
      <c r="D15" s="69"/>
      <c r="E15" s="5"/>
      <c r="F15" s="21" t="s">
        <v>48</v>
      </c>
      <c r="G15" s="68">
        <v>30</v>
      </c>
      <c r="H15" s="68"/>
    </row>
    <row r="16" spans="1:8" ht="15.95" customHeight="1" x14ac:dyDescent="0.2">
      <c r="B16" s="21" t="s">
        <v>25</v>
      </c>
      <c r="C16" s="69"/>
      <c r="D16" s="69"/>
      <c r="E16" s="5"/>
      <c r="F16" s="21" t="s">
        <v>49</v>
      </c>
      <c r="G16" s="68"/>
      <c r="H16" s="68"/>
    </row>
    <row r="17" spans="1:8" ht="15.95" customHeight="1" x14ac:dyDescent="0.2">
      <c r="B17" s="21" t="s">
        <v>26</v>
      </c>
      <c r="C17" s="69"/>
      <c r="D17" s="69"/>
      <c r="E17" s="5"/>
      <c r="F17" s="21" t="s">
        <v>50</v>
      </c>
      <c r="G17" s="68"/>
      <c r="H17" s="68"/>
    </row>
    <row r="18" spans="1:8" ht="15.95" customHeight="1" x14ac:dyDescent="0.2">
      <c r="B18" s="21" t="s">
        <v>27</v>
      </c>
      <c r="C18" s="69"/>
      <c r="D18" s="69"/>
      <c r="E18" s="5"/>
      <c r="F18" s="21" t="s">
        <v>51</v>
      </c>
      <c r="G18" s="68"/>
      <c r="H18" s="68"/>
    </row>
    <row r="19" spans="1:8" ht="15.95" customHeight="1" x14ac:dyDescent="0.2">
      <c r="B19" s="21" t="s">
        <v>99</v>
      </c>
      <c r="C19" s="69">
        <f>SUBTOTAL(109,DecorationsExpenses[Arvio])</f>
        <v>200</v>
      </c>
      <c r="D19" s="69">
        <f>SUBTOTAL(109,DecorationsExpenses[Todellinen])</f>
        <v>300</v>
      </c>
      <c r="E19" s="5"/>
      <c r="F19" s="21" t="s">
        <v>99</v>
      </c>
      <c r="G19" s="68">
        <f>SUBTOTAL(109,ProgramExpenses[Arvio])</f>
        <v>30</v>
      </c>
      <c r="H19" s="68">
        <f>SUBTOTAL(103,ProgramExpenses[Todellinen])</f>
        <v>0</v>
      </c>
    </row>
    <row r="20" spans="1:8" ht="15" customHeight="1" x14ac:dyDescent="0.2">
      <c r="B20" s="22"/>
      <c r="C20" s="40"/>
      <c r="D20" s="40"/>
      <c r="E20" s="5"/>
      <c r="F20" s="22"/>
      <c r="G20" s="5"/>
      <c r="H20" s="5"/>
    </row>
    <row r="21" spans="1:8" ht="20.100000000000001" customHeight="1" x14ac:dyDescent="0.2">
      <c r="A21" s="52" t="s">
        <v>13</v>
      </c>
      <c r="B21" s="21" t="s">
        <v>28</v>
      </c>
      <c r="C21" s="51" t="s">
        <v>37</v>
      </c>
      <c r="D21" s="51" t="s">
        <v>40</v>
      </c>
      <c r="E21" s="5"/>
      <c r="F21" s="21" t="s">
        <v>52</v>
      </c>
      <c r="G21" s="51" t="s">
        <v>37</v>
      </c>
      <c r="H21" s="51" t="s">
        <v>40</v>
      </c>
    </row>
    <row r="22" spans="1:8" ht="15.95" customHeight="1" x14ac:dyDescent="0.2">
      <c r="B22" s="21" t="s">
        <v>29</v>
      </c>
      <c r="C22" s="69"/>
      <c r="D22" s="69"/>
      <c r="E22" s="5"/>
      <c r="F22" s="21" t="s">
        <v>53</v>
      </c>
      <c r="G22" s="68"/>
      <c r="H22" s="68"/>
    </row>
    <row r="23" spans="1:8" ht="15.95" customHeight="1" x14ac:dyDescent="0.2">
      <c r="B23" s="21" t="s">
        <v>30</v>
      </c>
      <c r="C23" s="69">
        <v>20</v>
      </c>
      <c r="D23" s="69"/>
      <c r="E23" s="5"/>
      <c r="F23" s="21" t="s">
        <v>54</v>
      </c>
      <c r="G23" s="68">
        <v>100</v>
      </c>
      <c r="H23" s="68"/>
    </row>
    <row r="24" spans="1:8" ht="15.95" customHeight="1" x14ac:dyDescent="0.2">
      <c r="B24" s="21" t="s">
        <v>31</v>
      </c>
      <c r="C24" s="69"/>
      <c r="D24" s="69"/>
      <c r="E24" s="5"/>
      <c r="F24" s="21" t="s">
        <v>99</v>
      </c>
      <c r="G24" s="68">
        <f>SUBTOTAL(109,PrizesExpenses[Arvio])</f>
        <v>100</v>
      </c>
      <c r="H24" s="68">
        <f>SUBTOTAL(103,PrizesExpenses[Todellinen])</f>
        <v>0</v>
      </c>
    </row>
    <row r="25" spans="1:8" ht="15.95" customHeight="1" x14ac:dyDescent="0.2">
      <c r="B25" s="21" t="s">
        <v>99</v>
      </c>
      <c r="C25" s="69">
        <f>SUBTOTAL(109,PublicityExpenses[Arvio])</f>
        <v>20</v>
      </c>
      <c r="D25" s="69">
        <f>SUBTOTAL(103,PublicityExpenses[Todellinen])</f>
        <v>0</v>
      </c>
      <c r="E25" s="5"/>
      <c r="F25" s="5"/>
      <c r="G25" s="5"/>
      <c r="H25" s="5"/>
    </row>
    <row r="26" spans="1:8" ht="15" customHeight="1" x14ac:dyDescent="0.2">
      <c r="B26" s="22"/>
      <c r="C26" s="40"/>
      <c r="D26" s="40"/>
      <c r="E26" s="5"/>
      <c r="F26" s="5"/>
      <c r="G26" s="5"/>
      <c r="H26" s="5"/>
    </row>
    <row r="27" spans="1:8" ht="20.100000000000001" customHeight="1" x14ac:dyDescent="0.2">
      <c r="A27" s="52" t="s">
        <v>14</v>
      </c>
      <c r="B27" s="21" t="s">
        <v>32</v>
      </c>
      <c r="C27" s="51" t="s">
        <v>38</v>
      </c>
      <c r="D27" s="51" t="s">
        <v>40</v>
      </c>
      <c r="E27" s="5"/>
      <c r="F27" s="5"/>
      <c r="G27" s="5"/>
      <c r="H27" s="5"/>
    </row>
    <row r="28" spans="1:8" ht="15.95" customHeight="1" x14ac:dyDescent="0.2">
      <c r="B28" s="21" t="s">
        <v>33</v>
      </c>
      <c r="C28" s="69"/>
      <c r="D28" s="69">
        <v>13</v>
      </c>
      <c r="E28" s="5"/>
      <c r="F28" s="5"/>
      <c r="G28" s="5"/>
      <c r="H28" s="5"/>
    </row>
    <row r="29" spans="1:8" ht="15.95" customHeight="1" x14ac:dyDescent="0.2">
      <c r="B29" s="21" t="s">
        <v>34</v>
      </c>
      <c r="C29" s="69">
        <v>12</v>
      </c>
      <c r="D29" s="69"/>
      <c r="E29" s="5"/>
      <c r="F29" s="5"/>
      <c r="G29" s="5"/>
      <c r="H29" s="5"/>
    </row>
    <row r="30" spans="1:8" ht="15.95" customHeight="1" x14ac:dyDescent="0.2">
      <c r="B30" s="21" t="s">
        <v>35</v>
      </c>
      <c r="C30" s="69"/>
      <c r="D30" s="69"/>
      <c r="E30" s="5"/>
      <c r="F30" s="5"/>
      <c r="G30" s="5"/>
      <c r="H30" s="5"/>
    </row>
    <row r="31" spans="1:8" ht="15.95" customHeight="1" x14ac:dyDescent="0.2">
      <c r="B31" s="21" t="s">
        <v>36</v>
      </c>
      <c r="C31" s="69"/>
      <c r="D31" s="69"/>
      <c r="E31" s="5"/>
      <c r="F31" s="5"/>
      <c r="G31" s="5"/>
      <c r="H31" s="5"/>
    </row>
    <row r="32" spans="1:8" ht="15.95" customHeight="1" x14ac:dyDescent="0.2">
      <c r="B32" s="23" t="s">
        <v>99</v>
      </c>
      <c r="C32" s="70">
        <f>SUBTOTAL(109,MiscellaneousExpenses[Arvioitu])</f>
        <v>12</v>
      </c>
      <c r="D32" s="70">
        <f>SUBTOTAL(103,MiscellaneousExpenses[Todellinen])</f>
        <v>1</v>
      </c>
    </row>
  </sheetData>
  <mergeCells count="2">
    <mergeCell ref="B3:B4"/>
    <mergeCell ref="B1:C1"/>
  </mergeCells>
  <phoneticPr fontId="2" type="noConversion"/>
  <conditionalFormatting sqref="A1:A1048576">
    <cfRule type="notContainsBlanks" dxfId="113" priority="1">
      <formula>LEN(TRIM(A1))&gt;0</formula>
    </cfRule>
  </conditionalFormatting>
  <printOptions horizontalCentered="1"/>
  <pageMargins left="0.75" right="0.75" top="1" bottom="1" header="0.5" footer="0.5"/>
  <pageSetup paperSize="9" scale="88" fitToHeight="0" orientation="landscape" r:id="rId1"/>
  <headerFooter alignWithMargins="0"/>
  <tableParts count="7">
    <tablePart r:id="rId2"/>
    <tablePart r:id="rId3"/>
    <tablePart r:id="rId4"/>
    <tablePart r:id="rId5"/>
    <tablePart r:id="rId6"/>
    <tablePart r:id="rId7"/>
    <tablePart r:id="rId8"/>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H29"/>
  <sheetViews>
    <sheetView showGridLines="0" zoomScaleNormal="100" zoomScaleSheetLayoutView="75" workbookViewId="0"/>
  </sheetViews>
  <sheetFormatPr defaultColWidth="9.140625" defaultRowHeight="12.75" x14ac:dyDescent="0.2"/>
  <cols>
    <col min="1" max="1" width="2.7109375" style="5" customWidth="1"/>
    <col min="2" max="2" width="24.5703125" style="1" customWidth="1"/>
    <col min="3" max="3" width="20" style="1" customWidth="1"/>
    <col min="4" max="7" width="23.140625" style="1" customWidth="1"/>
    <col min="8" max="8" width="2.7109375" style="1" customWidth="1"/>
    <col min="9" max="16384" width="9.140625" style="1"/>
  </cols>
  <sheetData>
    <row r="1" spans="1:8" ht="45.75" customHeight="1" x14ac:dyDescent="0.2">
      <c r="A1" s="5" t="s">
        <v>56</v>
      </c>
      <c r="B1" s="72" t="str">
        <f>Menot!B1</f>
        <v>Tapahtumabudjetti</v>
      </c>
      <c r="C1" s="72"/>
      <c r="D1" s="41" t="str">
        <f>Menot!D1</f>
        <v>Tapahtuman nimi</v>
      </c>
      <c r="E1" s="24"/>
      <c r="F1" s="24"/>
      <c r="G1" s="25" t="s">
        <v>87</v>
      </c>
    </row>
    <row r="2" spans="1:8" ht="6.75" customHeight="1" x14ac:dyDescent="0.2">
      <c r="B2" s="16"/>
      <c r="C2" s="16"/>
      <c r="D2" s="16"/>
      <c r="E2" s="17"/>
      <c r="F2" s="17"/>
      <c r="G2" s="17"/>
      <c r="H2" s="18"/>
    </row>
    <row r="3" spans="1:8" s="11" customFormat="1" ht="15" customHeight="1" x14ac:dyDescent="0.2">
      <c r="A3" s="52" t="s">
        <v>57</v>
      </c>
      <c r="B3" s="71" t="s">
        <v>67</v>
      </c>
      <c r="C3" s="14"/>
      <c r="D3" s="14"/>
      <c r="E3" s="14"/>
      <c r="F3" s="15" t="s">
        <v>37</v>
      </c>
      <c r="G3" s="15" t="s">
        <v>40</v>
      </c>
    </row>
    <row r="4" spans="1:8" ht="24" customHeight="1" x14ac:dyDescent="0.2">
      <c r="A4" s="52" t="s">
        <v>58</v>
      </c>
      <c r="B4" s="71"/>
      <c r="C4" s="13"/>
      <c r="D4" s="13"/>
      <c r="E4" s="13"/>
      <c r="F4" s="62">
        <f>SUM(Sisäänpääsyt[[#Totals],[Arvioidut tulot]],AdsInProgram[[#Totals],[Arvioidut tulot]],ExhibitorsAndVendors[[#Totals],[Arvioidut tulot]],SaleOfItems[[#Totals],[Arvioidut tulot]])</f>
        <v>1936</v>
      </c>
      <c r="G4" s="62">
        <f>SUM(Sisäänpääsyt[[#Totals],[Todelliset tulot]],AdsInProgram[[#Totals],[Todelliset tulot]],ExhibitorsAndVendors[[#Totals],[Todelliset tulot]],SaleOfItems[[#Totals],[Todelliset tulot]])</f>
        <v>1831</v>
      </c>
    </row>
    <row r="5" spans="1:8" ht="35.1" customHeight="1" x14ac:dyDescent="0.2">
      <c r="A5" s="52" t="s">
        <v>59</v>
      </c>
      <c r="B5" s="45" t="s">
        <v>68</v>
      </c>
      <c r="C5" s="26"/>
      <c r="D5" s="26"/>
      <c r="E5" s="26"/>
      <c r="F5" s="26"/>
      <c r="G5" s="26"/>
    </row>
    <row r="6" spans="1:8" ht="20.100000000000001" customHeight="1" x14ac:dyDescent="0.2">
      <c r="A6" s="52" t="s">
        <v>60</v>
      </c>
      <c r="B6" s="28" t="s">
        <v>69</v>
      </c>
      <c r="C6" s="28" t="s">
        <v>73</v>
      </c>
      <c r="D6" s="28" t="s">
        <v>74</v>
      </c>
      <c r="E6" s="28" t="s">
        <v>85</v>
      </c>
      <c r="F6" s="28" t="s">
        <v>86</v>
      </c>
      <c r="G6" s="28" t="s">
        <v>88</v>
      </c>
    </row>
    <row r="7" spans="1:8" ht="15.95" customHeight="1" x14ac:dyDescent="0.2">
      <c r="B7" s="28">
        <v>300</v>
      </c>
      <c r="C7" s="28">
        <v>278</v>
      </c>
      <c r="D7" s="28" t="s">
        <v>75</v>
      </c>
      <c r="E7" s="63">
        <v>5</v>
      </c>
      <c r="F7" s="63">
        <f>B7*E7</f>
        <v>1500</v>
      </c>
      <c r="G7" s="63">
        <f>C7*E7</f>
        <v>1390</v>
      </c>
    </row>
    <row r="8" spans="1:8" ht="15.95" customHeight="1" x14ac:dyDescent="0.2">
      <c r="B8" s="28">
        <v>197</v>
      </c>
      <c r="C8" s="28">
        <v>195</v>
      </c>
      <c r="D8" s="28" t="s">
        <v>76</v>
      </c>
      <c r="E8" s="63">
        <v>2</v>
      </c>
      <c r="F8" s="63">
        <f>B8*E8</f>
        <v>394</v>
      </c>
      <c r="G8" s="63">
        <f>C8*E8</f>
        <v>390</v>
      </c>
    </row>
    <row r="9" spans="1:8" ht="15.75" customHeight="1" x14ac:dyDescent="0.2">
      <c r="B9" s="28">
        <v>42</v>
      </c>
      <c r="C9" s="28">
        <v>51</v>
      </c>
      <c r="D9" s="28" t="s">
        <v>77</v>
      </c>
      <c r="E9" s="63">
        <v>1</v>
      </c>
      <c r="F9" s="63">
        <f>B9*E9</f>
        <v>42</v>
      </c>
      <c r="G9" s="63">
        <f>C9*E9</f>
        <v>51</v>
      </c>
    </row>
    <row r="10" spans="1:8" ht="15.95" customHeight="1" x14ac:dyDescent="0.2">
      <c r="B10" s="29" t="s">
        <v>99</v>
      </c>
      <c r="C10" s="29"/>
      <c r="D10" s="29"/>
      <c r="E10" s="29"/>
      <c r="F10" s="64">
        <f>SUBTOTAL(109,Sisäänpääsyt[Arvioidut tulot])</f>
        <v>1936</v>
      </c>
      <c r="G10" s="64">
        <f>SUBTOTAL(109,Sisäänpääsyt[Todelliset tulot])</f>
        <v>1831</v>
      </c>
    </row>
    <row r="11" spans="1:8" ht="35.1" customHeight="1" x14ac:dyDescent="0.2">
      <c r="A11" s="52" t="s">
        <v>61</v>
      </c>
      <c r="B11" s="45" t="s">
        <v>70</v>
      </c>
      <c r="C11" s="26"/>
      <c r="D11" s="26"/>
      <c r="E11" s="26"/>
      <c r="F11" s="26"/>
      <c r="G11" s="26"/>
    </row>
    <row r="12" spans="1:8" ht="20.100000000000001" customHeight="1" x14ac:dyDescent="0.2">
      <c r="A12" s="52" t="s">
        <v>62</v>
      </c>
      <c r="B12" s="28" t="s">
        <v>69</v>
      </c>
      <c r="C12" s="28" t="s">
        <v>73</v>
      </c>
      <c r="D12" s="28" t="s">
        <v>74</v>
      </c>
      <c r="E12" s="28" t="s">
        <v>85</v>
      </c>
      <c r="F12" s="28" t="s">
        <v>86</v>
      </c>
      <c r="G12" s="28" t="s">
        <v>88</v>
      </c>
    </row>
    <row r="13" spans="1:8" ht="15.95" customHeight="1" x14ac:dyDescent="0.2">
      <c r="B13" s="28">
        <v>12</v>
      </c>
      <c r="C13" s="28"/>
      <c r="D13" s="28" t="s">
        <v>78</v>
      </c>
      <c r="E13" s="63"/>
      <c r="F13" s="63">
        <f>B13*E13</f>
        <v>0</v>
      </c>
      <c r="G13" s="63">
        <f>C13*E13</f>
        <v>0</v>
      </c>
    </row>
    <row r="14" spans="1:8" ht="15.95" customHeight="1" x14ac:dyDescent="0.2">
      <c r="B14" s="28"/>
      <c r="C14" s="28">
        <v>158</v>
      </c>
      <c r="D14" s="28" t="s">
        <v>79</v>
      </c>
      <c r="E14" s="63"/>
      <c r="F14" s="63">
        <f>B14*E14</f>
        <v>0</v>
      </c>
      <c r="G14" s="63">
        <f>C14*E14</f>
        <v>0</v>
      </c>
    </row>
    <row r="15" spans="1:8" ht="15.95" customHeight="1" x14ac:dyDescent="0.2">
      <c r="B15" s="28">
        <v>4</v>
      </c>
      <c r="C15" s="28"/>
      <c r="D15" s="28" t="s">
        <v>80</v>
      </c>
      <c r="E15" s="63"/>
      <c r="F15" s="63">
        <f>B15*E15</f>
        <v>0</v>
      </c>
      <c r="G15" s="63">
        <f>C15*E15</f>
        <v>0</v>
      </c>
    </row>
    <row r="16" spans="1:8" ht="15.95" customHeight="1" x14ac:dyDescent="0.2">
      <c r="B16" s="28" t="s">
        <v>99</v>
      </c>
      <c r="C16" s="28"/>
      <c r="D16" s="28"/>
      <c r="E16" s="28"/>
      <c r="F16" s="63">
        <f>SUBTOTAL(109,AdsInProgram[Arvioidut tulot])</f>
        <v>0</v>
      </c>
      <c r="G16" s="63">
        <f>SUBTOTAL(109,AdsInProgram[Todelliset tulot])</f>
        <v>0</v>
      </c>
    </row>
    <row r="17" spans="1:7" ht="35.1" customHeight="1" x14ac:dyDescent="0.2">
      <c r="A17" s="5" t="s">
        <v>63</v>
      </c>
      <c r="B17" s="45" t="s">
        <v>71</v>
      </c>
      <c r="C17" s="26"/>
      <c r="D17" s="26"/>
      <c r="E17" s="26"/>
      <c r="F17" s="26"/>
      <c r="G17" s="26"/>
    </row>
    <row r="18" spans="1:7" ht="20.100000000000001" customHeight="1" x14ac:dyDescent="0.2">
      <c r="A18" s="52" t="s">
        <v>64</v>
      </c>
      <c r="B18" s="28" t="s">
        <v>69</v>
      </c>
      <c r="C18" s="28" t="s">
        <v>73</v>
      </c>
      <c r="D18" s="28" t="s">
        <v>74</v>
      </c>
      <c r="E18" s="28" t="s">
        <v>85</v>
      </c>
      <c r="F18" s="28" t="s">
        <v>86</v>
      </c>
      <c r="G18" s="28" t="s">
        <v>88</v>
      </c>
    </row>
    <row r="19" spans="1:7" ht="15.95" customHeight="1" x14ac:dyDescent="0.2">
      <c r="B19" s="30">
        <v>23</v>
      </c>
      <c r="C19" s="30"/>
      <c r="D19" s="27" t="s">
        <v>81</v>
      </c>
      <c r="E19" s="65"/>
      <c r="F19" s="65">
        <f>B19*E19</f>
        <v>0</v>
      </c>
      <c r="G19" s="65">
        <f>C19*E19</f>
        <v>0</v>
      </c>
    </row>
    <row r="20" spans="1:7" ht="15.95" customHeight="1" x14ac:dyDescent="0.2">
      <c r="B20" s="30">
        <v>354</v>
      </c>
      <c r="C20" s="30"/>
      <c r="D20" s="27" t="s">
        <v>82</v>
      </c>
      <c r="E20" s="65"/>
      <c r="F20" s="65">
        <f>B20*E20</f>
        <v>0</v>
      </c>
      <c r="G20" s="65">
        <f>C20*E20</f>
        <v>0</v>
      </c>
    </row>
    <row r="21" spans="1:7" ht="15.95" customHeight="1" x14ac:dyDescent="0.2">
      <c r="B21" s="30">
        <v>56</v>
      </c>
      <c r="C21" s="30"/>
      <c r="D21" s="27" t="s">
        <v>83</v>
      </c>
      <c r="E21" s="65"/>
      <c r="F21" s="65">
        <f>B21*E21</f>
        <v>0</v>
      </c>
      <c r="G21" s="65">
        <f>C21*E21</f>
        <v>0</v>
      </c>
    </row>
    <row r="22" spans="1:7" ht="15.95" customHeight="1" x14ac:dyDescent="0.2">
      <c r="B22" s="30" t="s">
        <v>99</v>
      </c>
      <c r="C22" s="30"/>
      <c r="D22" s="27"/>
      <c r="E22" s="30"/>
      <c r="F22" s="65">
        <f>SUBTOTAL(109,ExhibitorsAndVendors[Arvioidut tulot])</f>
        <v>0</v>
      </c>
      <c r="G22" s="65">
        <f>SUBTOTAL(109,ExhibitorsAndVendors[Todelliset tulot])</f>
        <v>0</v>
      </c>
    </row>
    <row r="23" spans="1:7" ht="35.1" customHeight="1" x14ac:dyDescent="0.2">
      <c r="A23" s="52" t="s">
        <v>65</v>
      </c>
      <c r="B23" s="45" t="s">
        <v>72</v>
      </c>
      <c r="C23" s="26"/>
      <c r="D23" s="26"/>
      <c r="E23" s="26"/>
      <c r="F23" s="26"/>
      <c r="G23" s="26"/>
    </row>
    <row r="24" spans="1:7" ht="20.100000000000001" customHeight="1" x14ac:dyDescent="0.2">
      <c r="A24" s="52" t="s">
        <v>66</v>
      </c>
      <c r="B24" s="28" t="s">
        <v>69</v>
      </c>
      <c r="C24" s="28" t="s">
        <v>73</v>
      </c>
      <c r="D24" s="28" t="s">
        <v>74</v>
      </c>
      <c r="E24" s="28" t="s">
        <v>85</v>
      </c>
      <c r="F24" s="28" t="s">
        <v>86</v>
      </c>
      <c r="G24" s="28" t="s">
        <v>88</v>
      </c>
    </row>
    <row r="25" spans="1:7" ht="15.95" customHeight="1" x14ac:dyDescent="0.2">
      <c r="B25" s="30"/>
      <c r="C25" s="30"/>
      <c r="D25" s="27" t="s">
        <v>84</v>
      </c>
      <c r="E25" s="65"/>
      <c r="F25" s="65">
        <f>B25*E25</f>
        <v>0</v>
      </c>
      <c r="G25" s="65">
        <f>C25*E25</f>
        <v>0</v>
      </c>
    </row>
    <row r="26" spans="1:7" ht="15.95" customHeight="1" x14ac:dyDescent="0.2">
      <c r="B26" s="30">
        <v>123</v>
      </c>
      <c r="C26" s="30"/>
      <c r="D26" s="27" t="s">
        <v>84</v>
      </c>
      <c r="E26" s="65"/>
      <c r="F26" s="65">
        <f>B26*E26</f>
        <v>0</v>
      </c>
      <c r="G26" s="65">
        <f>C26*E26</f>
        <v>0</v>
      </c>
    </row>
    <row r="27" spans="1:7" ht="15.95" customHeight="1" x14ac:dyDescent="0.2">
      <c r="B27" s="30"/>
      <c r="C27" s="30"/>
      <c r="D27" s="27" t="s">
        <v>84</v>
      </c>
      <c r="E27" s="65"/>
      <c r="F27" s="65">
        <f>B27*E27</f>
        <v>0</v>
      </c>
      <c r="G27" s="65">
        <f>C27*E27</f>
        <v>0</v>
      </c>
    </row>
    <row r="28" spans="1:7" ht="15.95" customHeight="1" x14ac:dyDescent="0.2">
      <c r="B28" s="30">
        <v>13</v>
      </c>
      <c r="C28" s="30"/>
      <c r="D28" s="27" t="s">
        <v>84</v>
      </c>
      <c r="E28" s="65"/>
      <c r="F28" s="65">
        <f>B28*E28</f>
        <v>0</v>
      </c>
      <c r="G28" s="65">
        <f>C28*E28</f>
        <v>0</v>
      </c>
    </row>
    <row r="29" spans="1:7" ht="15.95" customHeight="1" x14ac:dyDescent="0.2">
      <c r="B29" s="30" t="s">
        <v>99</v>
      </c>
      <c r="C29" s="30"/>
      <c r="D29" s="27"/>
      <c r="E29" s="30"/>
      <c r="F29" s="65">
        <f>SUBTOTAL(109,SaleOfItems[Arvioidut tulot])</f>
        <v>0</v>
      </c>
      <c r="G29" s="65">
        <f>SUBTOTAL(109,SaleOfItems[Todelliset tulot])</f>
        <v>0</v>
      </c>
    </row>
  </sheetData>
  <mergeCells count="2">
    <mergeCell ref="B3:B4"/>
    <mergeCell ref="B1:C1"/>
  </mergeCells>
  <phoneticPr fontId="2" type="noConversion"/>
  <conditionalFormatting sqref="A1:A1048576">
    <cfRule type="notContainsBlanks" dxfId="53" priority="1">
      <formula>LEN(TRIM(A1))&gt;0</formula>
    </cfRule>
  </conditionalFormatting>
  <printOptions horizontalCentered="1"/>
  <pageMargins left="0.75" right="0.75" top="1" bottom="1" header="0.5" footer="0.5"/>
  <pageSetup paperSize="9" scale="91" fitToHeight="0" orientation="landscape" r:id="rId1"/>
  <headerFooter alignWithMargins="0"/>
  <ignoredErrors>
    <ignoredError sqref="G25:G29 F25:F28 G19:G21 F19:F21 G13:G16 F13:F15" emptyCellReference="1"/>
  </ignoredErrors>
  <tableParts count="4">
    <tablePart r:id="rId2"/>
    <tablePart r:id="rId3"/>
    <tablePart r:id="rId4"/>
    <tablePart r:id="rId5"/>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G12"/>
  <sheetViews>
    <sheetView showGridLines="0" zoomScaleNormal="100" workbookViewId="0"/>
  </sheetViews>
  <sheetFormatPr defaultColWidth="9.140625" defaultRowHeight="12.75" x14ac:dyDescent="0.2"/>
  <cols>
    <col min="1" max="1" width="2.7109375" style="49" customWidth="1"/>
    <col min="2" max="2" width="22.85546875" style="1" customWidth="1"/>
    <col min="3" max="3" width="20.7109375" style="1" customWidth="1"/>
    <col min="4" max="7" width="23.140625" style="1" customWidth="1"/>
    <col min="8" max="8" width="2.7109375" style="1" customWidth="1"/>
    <col min="9" max="9" width="5.28515625" style="1" customWidth="1"/>
    <col min="10" max="16384" width="9.140625" style="1"/>
  </cols>
  <sheetData>
    <row r="1" spans="1:7" ht="36.75" customHeight="1" x14ac:dyDescent="0.4">
      <c r="A1" s="5" t="s">
        <v>89</v>
      </c>
      <c r="B1" s="73" t="str">
        <f>Menot!B1</f>
        <v>Tapahtumabudjetti</v>
      </c>
      <c r="C1" s="73"/>
      <c r="D1" s="42" t="str">
        <f>Menot!D1</f>
        <v>Tapahtuman nimi</v>
      </c>
      <c r="E1" s="33"/>
      <c r="F1" s="33"/>
      <c r="G1" s="34" t="s">
        <v>100</v>
      </c>
    </row>
    <row r="2" spans="1:7" ht="21" customHeight="1" x14ac:dyDescent="0.2">
      <c r="B2" s="32"/>
      <c r="C2" s="32"/>
      <c r="D2" s="32"/>
      <c r="E2" s="32"/>
      <c r="F2" s="32"/>
      <c r="G2" s="31" t="s">
        <v>98</v>
      </c>
    </row>
    <row r="3" spans="1:7" ht="19.5" customHeight="1" x14ac:dyDescent="0.2">
      <c r="A3" s="52" t="s">
        <v>90</v>
      </c>
      <c r="B3" s="2"/>
      <c r="C3" s="2"/>
      <c r="D3" s="3"/>
      <c r="E3" s="55" t="s">
        <v>97</v>
      </c>
      <c r="F3" s="55"/>
      <c r="G3" s="55"/>
    </row>
    <row r="4" spans="1:7" ht="20.100000000000001" customHeight="1" x14ac:dyDescent="0.2">
      <c r="A4" s="52" t="s">
        <v>91</v>
      </c>
      <c r="B4" s="53" t="s">
        <v>93</v>
      </c>
      <c r="C4" s="43" t="s">
        <v>37</v>
      </c>
      <c r="D4" s="44" t="s">
        <v>40</v>
      </c>
      <c r="E4" s="55"/>
      <c r="F4" s="55"/>
      <c r="G4" s="55"/>
    </row>
    <row r="5" spans="1:7" ht="15.95" customHeight="1" x14ac:dyDescent="0.2">
      <c r="B5" s="37" t="s">
        <v>94</v>
      </c>
      <c r="C5" s="56">
        <f>Tulot!F10</f>
        <v>1936</v>
      </c>
      <c r="D5" s="57">
        <f>Tulot!F4</f>
        <v>1936</v>
      </c>
      <c r="E5" s="55"/>
      <c r="F5" s="55"/>
      <c r="G5" s="55"/>
    </row>
    <row r="6" spans="1:7" ht="15.95" customHeight="1" x14ac:dyDescent="0.2">
      <c r="B6" s="38" t="s">
        <v>95</v>
      </c>
      <c r="C6" s="58">
        <f>Menot!G4</f>
        <v>882</v>
      </c>
      <c r="D6" s="59">
        <f>Menot!H4</f>
        <v>302</v>
      </c>
      <c r="E6" s="55"/>
      <c r="F6" s="55"/>
      <c r="G6" s="55"/>
    </row>
    <row r="7" spans="1:7" ht="15" x14ac:dyDescent="0.2">
      <c r="B7" s="4"/>
      <c r="C7" s="35"/>
      <c r="D7" s="36"/>
      <c r="E7" s="55"/>
      <c r="F7" s="55"/>
      <c r="G7" s="55"/>
    </row>
    <row r="8" spans="1:7" ht="33" customHeight="1" x14ac:dyDescent="0.2">
      <c r="A8" s="52" t="s">
        <v>92</v>
      </c>
      <c r="B8" s="39" t="s">
        <v>96</v>
      </c>
      <c r="C8" s="60">
        <f>C5-C6</f>
        <v>1054</v>
      </c>
      <c r="D8" s="61">
        <f>D5-D6</f>
        <v>1634</v>
      </c>
      <c r="E8" s="55"/>
      <c r="F8" s="55"/>
      <c r="G8" s="55"/>
    </row>
    <row r="9" spans="1:7" ht="12.75" customHeight="1" x14ac:dyDescent="0.2">
      <c r="E9" s="55"/>
      <c r="F9" s="55"/>
      <c r="G9" s="55"/>
    </row>
    <row r="10" spans="1:7" ht="12.75" customHeight="1" x14ac:dyDescent="0.2">
      <c r="E10" s="55"/>
      <c r="F10" s="55"/>
      <c r="G10" s="55"/>
    </row>
    <row r="11" spans="1:7" ht="12.75" customHeight="1" x14ac:dyDescent="0.2">
      <c r="E11" s="55"/>
      <c r="F11" s="55"/>
      <c r="G11" s="55"/>
    </row>
    <row r="12" spans="1:7" ht="12.75" customHeight="1" x14ac:dyDescent="0.2">
      <c r="E12" s="55"/>
      <c r="F12" s="55"/>
      <c r="G12" s="55"/>
    </row>
  </sheetData>
  <mergeCells count="1">
    <mergeCell ref="B1:C1"/>
  </mergeCells>
  <phoneticPr fontId="2" type="noConversion"/>
  <conditionalFormatting sqref="E3:G12">
    <cfRule type="notContainsBlanks" dxfId="5" priority="3">
      <formula>LEN(TRIM(E3))&gt;0</formula>
    </cfRule>
  </conditionalFormatting>
  <conditionalFormatting sqref="A3:A4 A8">
    <cfRule type="notContainsBlanks" dxfId="4" priority="2">
      <formula>LEN(TRIM(A3))&gt;0</formula>
    </cfRule>
  </conditionalFormatting>
  <conditionalFormatting sqref="A1">
    <cfRule type="notContainsBlanks" dxfId="3" priority="1">
      <formula>LEN(TRIM(A1))&gt;0</formula>
    </cfRule>
  </conditionalFormatting>
  <printOptions horizontalCentered="1"/>
  <pageMargins left="0.75" right="0.75" top="1" bottom="1" header="0.5" footer="0.5"/>
  <pageSetup paperSize="9" scale="94" orientation="landscape" r:id="rId1"/>
  <headerFooter alignWithMargins="0"/>
  <ignoredErrors>
    <ignoredError sqref="C5:D5" calculatedColumn="1"/>
  </ignoredErrors>
  <drawing r:id="rId2"/>
  <tableParts count="1">
    <tablePart r:id="rId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26568BA1-2FDA-464D-8355-78278E7731C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2CE7E4D5-0BA1-4F98-9DF9-E74EBFAB9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99C40AA8-EDC4-4BEE-8E8B-AE672B586EED}">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DocSecurity>0</ap:DocSecurity>
  <ap:Template>TM16410231</ap:Template>
  <ap:ScaleCrop>false</ap:ScaleCrop>
  <ap:HeadingPairs>
    <vt:vector baseType="variant" size="2">
      <vt:variant>
        <vt:lpstr>Laskentataulukot</vt:lpstr>
      </vt:variant>
      <vt:variant>
        <vt:i4>4</vt:i4>
      </vt:variant>
    </vt:vector>
  </ap:HeadingPairs>
  <ap:TitlesOfParts>
    <vt:vector baseType="lpstr" size="4">
      <vt:lpstr>Aloitus</vt:lpstr>
      <vt:lpstr>Menot</vt:lpstr>
      <vt:lpstr>Tulot</vt:lpstr>
      <vt:lpstr>Voiton ja tappion yhteenveto</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2022-02-14T05:29:59Z</dcterms:created>
  <dcterms:modified xsi:type="dcterms:W3CDTF">2022-06-06T05:45:45Z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