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/>
  <xr:revisionPtr revIDLastSave="0" documentId="13_ncr:1_{C3EF7E94-ABB4-49BA-A8EF-08C3E554D18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assavirta" sheetId="1" r:id="rId1"/>
    <sheet name="Kuukausitulot" sheetId="3" r:id="rId2"/>
    <sheet name="Kuukauden menot" sheetId="4" r:id="rId3"/>
    <sheet name="Kaaviotiedot" sheetId="2" state="hidden" r:id="rId4"/>
  </sheets>
  <definedNames>
    <definedName name="Budjettiotsikko">Kassavirta!$B$4</definedName>
    <definedName name="Kuukausi">Kassavirta!$B$5</definedName>
    <definedName name="Nimi">Kassavirta!$B$3</definedName>
    <definedName name="_xlnm.Print_Titles" localSheetId="0">Kassavirta!$11:$11</definedName>
    <definedName name="_xlnm.Print_Titles" localSheetId="2">'Kuukauden menot'!$5:$5</definedName>
    <definedName name="_xlnm.Print_Titles" localSheetId="1">Kuukausitulot!$5:$5</definedName>
    <definedName name="Title1">Kassavirta[[#Headers],[ ]]</definedName>
    <definedName name="Title2">Tulot[[#Headers],[ ]]</definedName>
    <definedName name="Title3">Kulut[[#Headers],[ ]]</definedName>
    <definedName name="Vuosi">Kassavirta!$B$7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A13" i="1"/>
  <c r="A12" i="1"/>
  <c r="C13" i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6" i="4"/>
  <c r="C14" i="1"/>
  <c r="C7" i="2"/>
  <c r="C6" i="2"/>
  <c r="E8" i="3"/>
  <c r="E7" i="3"/>
  <c r="E6" i="3"/>
  <c r="C9" i="3"/>
  <c r="D9" i="3"/>
  <c r="D26" i="4"/>
  <c r="D6" i="2"/>
  <c r="C26" i="4"/>
  <c r="D5" i="2"/>
  <c r="C12" i="1"/>
  <c r="E9" i="3"/>
  <c r="E12" i="1"/>
  <c r="D13" i="1"/>
  <c r="C5" i="2"/>
  <c r="E26" i="4"/>
  <c r="E13" i="1"/>
  <c r="D12" i="1"/>
  <c r="E14" i="1"/>
  <c r="D14" i="1"/>
  <c r="D7" i="2"/>
</calcChain>
</file>

<file path=xl/sharedStrings.xml><?xml version="1.0" encoding="utf-8"?>
<sst xmlns="http://schemas.openxmlformats.org/spreadsheetml/2006/main" count="54" uniqueCount="38">
  <si>
    <t xml:space="preserve"> Perheen nimi</t>
  </si>
  <si>
    <t>Perheen budjetti</t>
  </si>
  <si>
    <t>Kassavirta-analyysi</t>
  </si>
  <si>
    <t xml:space="preserve"> </t>
  </si>
  <si>
    <t>Tulot yhteensä</t>
  </si>
  <si>
    <t>Menot yhteensä</t>
  </si>
  <si>
    <t>Varat yhteensä</t>
  </si>
  <si>
    <t>Ennustetut</t>
  </si>
  <si>
    <t>Toteutuneet</t>
  </si>
  <si>
    <t>Varianssi</t>
  </si>
  <si>
    <t>Kuukausitulot</t>
  </si>
  <si>
    <t>Tulot 1</t>
  </si>
  <si>
    <t>Tulot 2</t>
  </si>
  <si>
    <t>Muut tulot</t>
  </si>
  <si>
    <t>Kuukauden menot</t>
  </si>
  <si>
    <t>Asuminen</t>
  </si>
  <si>
    <t>Ostoslista</t>
  </si>
  <si>
    <t>Puhelin</t>
  </si>
  <si>
    <t>Sähkö/kaasu</t>
  </si>
  <si>
    <t>Vesi/viemäröinti/jätteet</t>
  </si>
  <si>
    <t>Kaapeli-TV</t>
  </si>
  <si>
    <t>Internet</t>
  </si>
  <si>
    <t>Huolto/korjaukset</t>
  </si>
  <si>
    <t>Lastenhoito</t>
  </si>
  <si>
    <t>Lukukausimaksut</t>
  </si>
  <si>
    <t>Lemmikkieläimet</t>
  </si>
  <si>
    <t>Bussi- ja junaliput</t>
  </si>
  <si>
    <t>Hyvinvointi</t>
  </si>
  <si>
    <t>Vakuutukset</t>
  </si>
  <si>
    <t>Luottokortit</t>
  </si>
  <si>
    <t>Lainat</t>
  </si>
  <si>
    <t>Verot</t>
  </si>
  <si>
    <t>Lahjat/lahjoitukset</t>
  </si>
  <si>
    <t>Säästöt</t>
  </si>
  <si>
    <t>Muut</t>
  </si>
  <si>
    <t>Kaaviotiedot</t>
  </si>
  <si>
    <t>Kassavirta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</si>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</sst>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#,##0\ &quot;€&quot;;[Red]\-#,##0\ &quot;€&quot;"/>
    <numFmt numFmtId="165" formatCode="#,##0.00\ &quot;€&quot;;[Red]\-#,##0.00\ &quot;€&quot;"/>
    <numFmt numFmtId="166" formatCode="_-* #,##0\ &quot;€&quot;_-;\-* #,##0\ &quot;€&quot;_-;_-* &quot;-&quot;\ &quot;€&quot;_-;_-@_-"/>
    <numFmt numFmtId="167" formatCode="_-* #,##0.00\ &quot;€&quot;_-;\-* #,##0.00\ &quot;€&quot;_-;_-* &quot;-&quot;??\ &quot;€&quot;_-;_-@_-"/>
    <numFmt numFmtId="168" formatCode="_(* #,##0_);_(* \(#,##0\);_(* &quot;-&quot;_);_(@_)"/>
    <numFmt numFmtId="169" formatCode="_(* #,##0.00_);_(* \(#,##0.00\);_(* &quot;-&quot;??_);_(@_)"/>
    <numFmt numFmtId="170" formatCode="#,##0\ &quot;€&quot;"/>
    <numFmt numFmtId="171" formatCode="#,##0.00\ &quot;€&quot;;[Red]#,##0.00\ &quot;€&quot;"/>
  </numFmts>
  <fonts count="46" x14ac:knownFonts="1">
    <font>
      <sz val="11"/>
      <color theme="2" tint="-0.749961851863155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25"/>
      <color theme="5" tint="-0.499984740745262"/>
      <name val="Corbel"/>
      <family val="2"/>
      <scheme val="major"/>
    </font>
    <font>
      <b/>
      <sz val="25"/>
      <color theme="4" tint="-0.24994659260841701"/>
      <name val="Corbel"/>
      <family val="2"/>
      <scheme val="major"/>
    </font>
    <font>
      <b/>
      <sz val="31"/>
      <color theme="4" tint="-0.24994659260841701"/>
      <name val="Corbel"/>
      <family val="2"/>
      <scheme val="major"/>
    </font>
    <font>
      <i/>
      <sz val="11"/>
      <color theme="1" tint="0.34998626667073579"/>
      <name val="Trebuchet MS"/>
      <family val="2"/>
      <scheme val="minor"/>
    </font>
    <font>
      <b/>
      <sz val="20"/>
      <color theme="5" tint="-0.499984740745262"/>
      <name val="Corbel"/>
      <family val="2"/>
      <scheme val="major"/>
    </font>
    <font>
      <b/>
      <sz val="20"/>
      <color theme="1" tint="0.499984740745262"/>
      <name val="Corbel"/>
      <family val="2"/>
      <scheme val="major"/>
    </font>
    <font>
      <b/>
      <sz val="13"/>
      <color theme="2" tint="-0.749961851863155"/>
      <name val="Trebuchet MS"/>
      <family val="2"/>
      <scheme val="minor"/>
    </font>
    <font>
      <b/>
      <sz val="25"/>
      <color theme="6" tint="-0.499984740745262"/>
      <name val="Corbel"/>
      <family val="2"/>
      <scheme val="major"/>
    </font>
    <font>
      <b/>
      <sz val="13"/>
      <color theme="1" tint="0.14999847407452621"/>
      <name val="Trebuchet MS"/>
      <family val="2"/>
      <scheme val="minor"/>
    </font>
    <font>
      <i/>
      <sz val="11"/>
      <color theme="1" tint="0.14999847407452621"/>
      <name val="Trebuchet MS"/>
      <family val="2"/>
      <scheme val="minor"/>
    </font>
    <font>
      <b/>
      <sz val="16"/>
      <color theme="1" tint="0.14999847407452621"/>
      <name val="Trebuchet MS"/>
      <family val="2"/>
      <scheme val="minor"/>
    </font>
    <font>
      <b/>
      <sz val="36"/>
      <color theme="1" tint="0.14999847407452621"/>
      <name val="Corbel"/>
      <family val="2"/>
      <scheme val="major"/>
    </font>
    <font>
      <sz val="16"/>
      <color theme="1" tint="0.14999847407452621"/>
      <name val="Corbel"/>
      <family val="2"/>
      <scheme val="major"/>
    </font>
    <font>
      <b/>
      <sz val="16"/>
      <color theme="1" tint="0.14999847407452621"/>
      <name val="Corbel"/>
      <family val="2"/>
      <scheme val="major"/>
    </font>
    <font>
      <sz val="16"/>
      <color theme="9" tint="-0.499984740745262"/>
      <name val="Corbel"/>
      <family val="2"/>
      <scheme val="major"/>
    </font>
    <font>
      <sz val="36"/>
      <color theme="9" tint="-0.499984740745262"/>
      <name val="Corbel"/>
      <family val="2"/>
      <scheme val="major"/>
    </font>
    <font>
      <sz val="11"/>
      <color theme="2" tint="-0.749961851863155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b/>
      <sz val="20"/>
      <color theme="4" tint="-0.24994659260841701"/>
      <name val="Corbel"/>
      <family val="2"/>
      <scheme val="major"/>
    </font>
    <font>
      <b/>
      <sz val="20"/>
      <color theme="2" tint="-0.749961851863155"/>
      <name val="Corbel"/>
      <family val="2"/>
      <scheme val="major"/>
    </font>
    <font>
      <sz val="26"/>
      <color theme="9" tint="-0.499984740745262"/>
      <name val="Corbel"/>
      <family val="2"/>
      <scheme val="major"/>
    </font>
    <font>
      <sz val="11"/>
      <name val="Trebuchet MS"/>
      <family val="2"/>
      <scheme val="minor"/>
    </font>
    <font>
      <b/>
      <sz val="11"/>
      <color theme="1" tint="0.14999847407452621"/>
      <name val="Trebuchet MS"/>
      <family val="2"/>
      <scheme val="minor"/>
    </font>
    <font>
      <b/>
      <sz val="16"/>
      <color theme="1" tint="0.249977111117893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18"/>
      <color theme="1" tint="0.249977111117893"/>
      <name val="Corbel"/>
      <family val="2"/>
      <scheme val="major"/>
    </font>
    <font>
      <sz val="11"/>
      <color theme="1" tint="0.14999847407452621"/>
      <name val="Trebuchet MS"/>
      <family val="2"/>
      <scheme val="minor"/>
    </font>
    <font>
      <b/>
      <sz val="12"/>
      <color theme="9" tint="-0.499984740745262"/>
      <name val="Trebuchet MS"/>
      <family val="2"/>
      <scheme val="minor"/>
    </font>
    <font>
      <sz val="26"/>
      <color theme="1" tint="0.14999847407452621"/>
      <name val="Corbel"/>
      <family val="2"/>
      <scheme val="major"/>
    </font>
    <font>
      <b/>
      <sz val="18"/>
      <color theme="1" tint="0.14999847407452621"/>
      <name val="Corbel"/>
      <family val="2"/>
      <scheme val="major"/>
    </font>
    <font>
      <sz val="18"/>
      <color theme="9" tint="-0.499984740745262"/>
      <name val="Corbel"/>
      <family val="2"/>
      <scheme val="major"/>
    </font>
    <font>
      <b/>
      <sz val="18"/>
      <color theme="9" tint="-0.499984740745262"/>
      <name val="Corbel"/>
      <family val="2"/>
      <scheme val="major"/>
    </font>
    <font>
      <sz val="18"/>
      <color theme="1" tint="0.14999847407452621"/>
      <name val="Corbel"/>
      <family val="2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9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4" applyNumberFormat="0" applyAlignment="0" applyProtection="0"/>
    <xf numFmtId="0" fontId="39" fillId="7" borderId="5" applyNumberFormat="0" applyAlignment="0" applyProtection="0"/>
    <xf numFmtId="0" fontId="40" fillId="7" borderId="4" applyNumberFormat="0" applyAlignment="0" applyProtection="0"/>
    <xf numFmtId="0" fontId="41" fillId="0" borderId="6" applyNumberFormat="0" applyFill="0" applyAlignment="0" applyProtection="0"/>
    <xf numFmtId="0" fontId="42" fillId="8" borderId="7" applyNumberFormat="0" applyAlignment="0" applyProtection="0"/>
    <xf numFmtId="0" fontId="43" fillId="0" borderId="0" applyNumberFormat="0" applyFill="0" applyBorder="0" applyAlignment="0" applyProtection="0"/>
    <xf numFmtId="0" fontId="18" fillId="9" borderId="8" applyNumberFormat="0" applyFont="0" applyAlignment="0" applyProtection="0"/>
    <xf numFmtId="0" fontId="44" fillId="0" borderId="9" applyNumberFormat="0" applyFill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3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1" fillId="0" borderId="0" xfId="6" applyFont="1" applyAlignment="1">
      <alignment horizontal="center"/>
    </xf>
    <xf numFmtId="0" fontId="12" fillId="0" borderId="0" xfId="0" applyFont="1"/>
    <xf numFmtId="0" fontId="11" fillId="0" borderId="0" xfId="6" applyFont="1" applyAlignment="1">
      <alignment vertical="top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2" xfId="0" applyFont="1" applyBorder="1" applyAlignment="1">
      <alignment horizontal="center" vertical="center"/>
    </xf>
    <xf numFmtId="0" fontId="16" fillId="0" borderId="0" xfId="8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5" fillId="0" borderId="0" xfId="6"/>
    <xf numFmtId="0" fontId="12" fillId="0" borderId="0" xfId="0" applyFont="1" applyAlignment="1">
      <alignment vertical="center"/>
    </xf>
    <xf numFmtId="0" fontId="25" fillId="0" borderId="2" xfId="2" applyFont="1" applyFill="1" applyBorder="1" applyAlignment="1">
      <alignment horizontal="center" vertical="center"/>
    </xf>
    <xf numFmtId="0" fontId="20" fillId="0" borderId="3" xfId="1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3" xfId="2" applyFont="1" applyBorder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 indent="1"/>
    </xf>
    <xf numFmtId="3" fontId="19" fillId="0" borderId="0" xfId="0" applyNumberFormat="1" applyFont="1" applyAlignment="1">
      <alignment horizontal="center" vertical="top"/>
    </xf>
    <xf numFmtId="0" fontId="30" fillId="0" borderId="0" xfId="0" applyFont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0" fontId="17" fillId="2" borderId="0" xfId="1" applyFont="1" applyFill="1" applyAlignment="1">
      <alignment horizontal="left" indent="1"/>
    </xf>
    <xf numFmtId="3" fontId="13" fillId="2" borderId="0" xfId="0" applyNumberFormat="1" applyFont="1" applyFill="1" applyAlignment="1">
      <alignment horizontal="center"/>
    </xf>
    <xf numFmtId="0" fontId="31" fillId="0" borderId="0" xfId="0" applyFont="1"/>
    <xf numFmtId="0" fontId="32" fillId="2" borderId="0" xfId="5" applyFont="1" applyFill="1" applyAlignment="1">
      <alignment horizontal="left" indent="1"/>
    </xf>
    <xf numFmtId="3" fontId="31" fillId="2" borderId="0" xfId="0" applyNumberFormat="1" applyFont="1" applyFill="1" applyAlignment="1">
      <alignment horizontal="center"/>
    </xf>
    <xf numFmtId="0" fontId="33" fillId="0" borderId="0" xfId="0" applyFont="1"/>
    <xf numFmtId="0" fontId="34" fillId="2" borderId="0" xfId="5" applyFont="1" applyFill="1" applyAlignment="1">
      <alignment horizontal="left" indent="1"/>
    </xf>
    <xf numFmtId="3" fontId="33" fillId="2" borderId="0" xfId="0" applyNumberFormat="1" applyFont="1" applyFill="1" applyAlignment="1">
      <alignment horizontal="center"/>
    </xf>
    <xf numFmtId="0" fontId="22" fillId="2" borderId="0" xfId="1" applyFont="1" applyFill="1" applyAlignment="1">
      <alignment horizontal="left" indent="1"/>
    </xf>
    <xf numFmtId="3" fontId="30" fillId="2" borderId="0" xfId="0" applyNumberFormat="1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center"/>
    </xf>
    <xf numFmtId="0" fontId="28" fillId="0" borderId="0" xfId="0" applyFont="1" applyAlignment="1">
      <alignment horizontal="left" vertical="center"/>
    </xf>
    <xf numFmtId="3" fontId="14" fillId="2" borderId="0" xfId="0" applyNumberFormat="1" applyFont="1" applyFill="1" applyAlignment="1">
      <alignment horizontal="left"/>
    </xf>
    <xf numFmtId="0" fontId="28" fillId="0" borderId="0" xfId="1" applyFont="1" applyAlignment="1">
      <alignment horizontal="left" vertical="center"/>
    </xf>
    <xf numFmtId="0" fontId="29" fillId="0" borderId="0" xfId="4" applyFont="1" applyAlignment="1">
      <alignment horizontal="left" vertical="center"/>
    </xf>
    <xf numFmtId="0" fontId="28" fillId="0" borderId="0" xfId="8" applyFont="1" applyAlignment="1">
      <alignment horizontal="left" vertical="center"/>
    </xf>
    <xf numFmtId="170" fontId="27" fillId="0" borderId="0" xfId="9" applyNumberFormat="1" applyFont="1" applyAlignment="1">
      <alignment horizontal="center" vertical="center"/>
    </xf>
    <xf numFmtId="170" fontId="27" fillId="0" borderId="0" xfId="0" applyNumberFormat="1" applyFont="1" applyAlignment="1">
      <alignment horizontal="center" vertical="center"/>
    </xf>
    <xf numFmtId="171" fontId="26" fillId="0" borderId="0" xfId="0" applyNumberFormat="1" applyFont="1"/>
    <xf numFmtId="0" fontId="23" fillId="0" borderId="0" xfId="0" applyNumberFormat="1" applyFont="1" applyAlignment="1">
      <alignment horizontal="center" vertical="center"/>
    </xf>
    <xf numFmtId="165" fontId="28" fillId="0" borderId="0" xfId="9" applyNumberFormat="1" applyFont="1" applyAlignment="1">
      <alignment horizontal="center" vertical="center"/>
    </xf>
    <xf numFmtId="165" fontId="28" fillId="0" borderId="0" xfId="10" applyNumberFormat="1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4" fontId="27" fillId="0" borderId="0" xfId="1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Määrät" xfId="9" xr:uid="{00000000-0005-0000-0000-000000000000}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ulukon tiedot" xfId="8" xr:uid="{00000000-0005-0000-0000-000007000000}"/>
    <cellStyle name="Title" xfId="1" builtinId="15" customBuiltin="1"/>
    <cellStyle name="Total" xfId="26" builtinId="25" customBuiltin="1"/>
    <cellStyle name="Varianssi" xfId="10" xr:uid="{00000000-0005-0000-0000-000009000000}"/>
    <cellStyle name="Vuosi" xfId="7" xr:uid="{00000000-0005-0000-0000-00000A000000}"/>
    <cellStyle name="Warning Text" xfId="24" builtinId="11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numFmt numFmtId="165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5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numFmt numFmtId="165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5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numFmt numFmtId="165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5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9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numFmt numFmtId="165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5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numFmt numFmtId="165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5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numFmt numFmtId="165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5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0.249977111117893"/>
        <name val="Corbel"/>
        <family val="2"/>
        <scheme val="major"/>
      </font>
      <numFmt numFmtId="164" formatCode="#,##0\ &quot;€&quot;;[Red]\-#,##0\ &quot;€&quot;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164" formatCode="#,##0\ &quot;€&quot;;[Red]\-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0.249977111117893"/>
        <name val="Corbel"/>
        <family val="2"/>
        <scheme val="major"/>
      </font>
      <numFmt numFmtId="170" formatCode="#,##0\ &quot;€&quot;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170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0.249977111117893"/>
        <name val="Corbel"/>
        <family val="2"/>
        <scheme val="major"/>
      </font>
      <numFmt numFmtId="170" formatCode="#,##0\ &quot;€&quot;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170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 tint="-0.499984740745262"/>
        <name val="Corbel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color theme="9" tint="-0.499984740745262"/>
        <name val="Corbel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Trebuchet MS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Trebuchet MS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Trebuchet MS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 val="0"/>
        <i val="0"/>
        <color theme="9" tint="-0.249977111117893"/>
      </font>
      <border>
        <top style="thin">
          <color theme="9"/>
        </top>
      </border>
    </dxf>
    <dxf>
      <font>
        <b val="0"/>
        <i val="0"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border>
        <top style="thin">
          <color theme="9"/>
        </top>
        <bottom style="thin">
          <color theme="9"/>
        </bottom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4" defaultPivotStyle="PivotStyleLight16">
    <tableStyle name="Kodin budjetin kassavirta" pivot="0" count="3" xr9:uid="{00000000-0011-0000-FFFF-FFFF00000000}">
      <tableStyleElement type="wholeTable" dxfId="48"/>
      <tableStyleElement type="headerRow" dxfId="47"/>
      <tableStyleElement type="totalRow" dxfId="46"/>
    </tableStyle>
    <tableStyle name="Perheen budjetin kuukausikulut" pivot="0" count="3" xr9:uid="{00000000-0011-0000-FFFF-FFFF01000000}">
      <tableStyleElement type="wholeTable" dxfId="45"/>
      <tableStyleElement type="headerRow" dxfId="44"/>
      <tableStyleElement type="totalRow" dxfId="43"/>
    </tableStyle>
    <tableStyle name="Perheen budjetin kuukausitulot" pivot="0" count="3" xr9:uid="{00000000-0011-0000-FFFF-FFFF02000000}">
      <tableStyleElement type="wholeTable" dxfId="42"/>
      <tableStyleElement type="headerRow" dxfId="41"/>
      <tableStyleElement type="totalRow" dxfId="40"/>
    </tableStyle>
    <tableStyle name="TaulukkotyyliVaalea7 2" pivot="0" count="7" xr9:uid="{00000000-0011-0000-FFFF-FFFF03000000}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firstColumnStripe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86195146659284E-2"/>
          <c:y val="0.17138518848718276"/>
          <c:w val="0.87991205046737575"/>
          <c:h val="0.7035791363484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Kaaviotiedot!$C$4</c:f>
              <c:strCache>
                <c:ptCount val="1"/>
                <c:pt idx="0">
                  <c:v>Ennustetut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Kaaviotiedot!$B$5:$B$7</c:f>
              <c:strCache>
                <c:ptCount val="3"/>
                <c:pt idx="0">
                  <c:v>Kuukausitulot</c:v>
                </c:pt>
                <c:pt idx="1">
                  <c:v>Kuukauden menot</c:v>
                </c:pt>
                <c:pt idx="2">
                  <c:v>Kassavirta</c:v>
                </c:pt>
              </c:strCache>
            </c:strRef>
          </c:cat>
          <c:val>
            <c:numRef>
              <c:f>Kaaviotiedot!$C$5:$C$7</c:f>
              <c:numCache>
                <c:formatCode>General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Kaaviotiedot!$D$4</c:f>
              <c:strCache>
                <c:ptCount val="1"/>
                <c:pt idx="0">
                  <c:v>Toteutuneet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Kaaviotiedot!$B$5:$B$7</c:f>
              <c:strCache>
                <c:ptCount val="3"/>
                <c:pt idx="0">
                  <c:v>Kuukausitulot</c:v>
                </c:pt>
                <c:pt idx="1">
                  <c:v>Kuukauden menot</c:v>
                </c:pt>
                <c:pt idx="2">
                  <c:v>Kassavirta</c:v>
                </c:pt>
              </c:strCache>
            </c:strRef>
          </c:cat>
          <c:val>
            <c:numRef>
              <c:f>Kaaviotiedot!$D$5:$D$7</c:f>
              <c:numCache>
                <c:formatCode>General</c:formatCode>
                <c:ptCount val="3"/>
                <c:pt idx="0">
                  <c:v>6000</c:v>
                </c:pt>
                <c:pt idx="1">
                  <c:v>3655</c:v>
                </c:pt>
                <c:pt idx="2">
                  <c:v>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6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1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8270939816733436E-3"/>
          <c:y val="1.024386862841564E-2"/>
          <c:w val="0.23819001243265647"/>
          <c:h val="7.8801191317724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bg2">
                  <a:lumMod val="2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</xdr:rowOff>
    </xdr:from>
    <xdr:to>
      <xdr:col>5</xdr:col>
      <xdr:colOff>0</xdr:colOff>
      <xdr:row>9</xdr:row>
      <xdr:rowOff>0</xdr:rowOff>
    </xdr:to>
    <xdr:graphicFrame macro="">
      <xdr:nvGraphicFramePr>
        <xdr:cNvPr id="3" name="Budjettikaavio" descr="Kaavio, jossa näkyy kuukausittaisten tulojen, kuukausittaisten menojen ja kassavirran ennustetut ja toteutuneet arvo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1000656</xdr:colOff>
      <xdr:row>1</xdr:row>
      <xdr:rowOff>9526</xdr:rowOff>
    </xdr:from>
    <xdr:to>
      <xdr:col>5</xdr:col>
      <xdr:colOff>3809</xdr:colOff>
      <xdr:row>6</xdr:row>
      <xdr:rowOff>1</xdr:rowOff>
    </xdr:to>
    <xdr:pic>
      <xdr:nvPicPr>
        <xdr:cNvPr id="4" name="Kuva 3" descr="Piirretty kuva tytöstä, jolla on budjettikohteita" title="Kansikuva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53431" y="123826"/>
          <a:ext cx="4657193" cy="1524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571499</xdr:colOff>
      <xdr:row>1</xdr:row>
      <xdr:rowOff>0</xdr:rowOff>
    </xdr:from>
    <xdr:to>
      <xdr:col>5</xdr:col>
      <xdr:colOff>1904</xdr:colOff>
      <xdr:row>3</xdr:row>
      <xdr:rowOff>0</xdr:rowOff>
    </xdr:to>
    <xdr:pic>
      <xdr:nvPicPr>
        <xdr:cNvPr id="3" name="Kuva 2" descr="Piirretty kuva kuplista" title="Kansikuv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495674" y="114300"/>
          <a:ext cx="3459480" cy="98107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</xdr:row>
      <xdr:rowOff>0</xdr:rowOff>
    </xdr:from>
    <xdr:to>
      <xdr:col>5</xdr:col>
      <xdr:colOff>0</xdr:colOff>
      <xdr:row>3</xdr:row>
      <xdr:rowOff>0</xdr:rowOff>
    </xdr:to>
    <xdr:pic>
      <xdr:nvPicPr>
        <xdr:cNvPr id="2" name="Kuva 1" descr="Piirretty kuva kuplista" title="Kansikuva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495675" y="114300"/>
          <a:ext cx="3457575" cy="981075"/>
        </a:xfrm>
        <a:prstGeom prst="rect">
          <a:avLst/>
        </a:prstGeom>
      </xdr:spPr>
    </xdr:pic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assavirta" displayName="Kassavirta" ref="B11:E14" totalsRowCount="1" headerRowDxfId="32" dataDxfId="31" totalsRowDxfId="30">
  <tableColumns count="4">
    <tableColumn id="1" xr3:uid="{00000000-0010-0000-0000-000001000000}" name=" " totalsRowLabel="Varat yhteensä" dataDxfId="29" totalsRowDxfId="28"/>
    <tableColumn id="3" xr3:uid="{00000000-0010-0000-0000-000003000000}" name="Ennustetut" totalsRowFunction="custom" dataDxfId="27" totalsRowDxfId="26">
      <totalsRowFormula>C12-C13</totalsRowFormula>
    </tableColumn>
    <tableColumn id="4" xr3:uid="{00000000-0010-0000-0000-000004000000}" name="Toteutuneet" totalsRowFunction="custom" dataDxfId="25" totalsRowDxfId="24">
      <totalsRowFormula>D12-D13</totalsRowFormula>
    </tableColumn>
    <tableColumn id="5" xr3:uid="{00000000-0010-0000-0000-000005000000}" name="Varianssi" totalsRowFunction="sum" dataDxfId="23" totalsRowDxfId="22">
      <calculatedColumnFormula>A12</calculatedColumnFormula>
    </tableColumn>
  </tableColumns>
  <tableStyleInfo name="TaulukkotyyliVaalea7 2" showFirstColumn="0" showLastColumn="0" showRowStripes="0" showColumnStripes="0"/>
  <extLst>
    <ext xmlns:x14="http://schemas.microsoft.com/office/spreadsheetml/2009/9/main" uri="{504A1905-F514-4f6f-8877-14C23A59335A}">
      <x14:table altTextSummary="Ennustettu, toteutunut ja varianssin kassavirta päivitetään automaattisesti tähän taulukkoon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ulot" displayName="Tulot" ref="B5:E9" totalsRowCount="1" headerRowDxfId="21" dataDxfId="20" totalsRowDxfId="19">
  <autoFilter ref="B5:E8" xr:uid="{00000000-0009-0000-0100-000005000000}"/>
  <tableColumns count="4">
    <tableColumn id="1" xr3:uid="{00000000-0010-0000-0100-000001000000}" name=" " totalsRowLabel="Tulot yhteensä" dataDxfId="18" totalsRowDxfId="17" dataCellStyle="Taulukon tiedot"/>
    <tableColumn id="3" xr3:uid="{00000000-0010-0000-0100-000003000000}" name="Ennustetut" totalsRowFunction="sum" dataDxfId="16" totalsRowDxfId="15" dataCellStyle="Määrät"/>
    <tableColumn id="4" xr3:uid="{00000000-0010-0000-0100-000004000000}" name="Toteutuneet" totalsRowFunction="sum" dataDxfId="14" totalsRowDxfId="13" dataCellStyle="Määrät"/>
    <tableColumn id="5" xr3:uid="{00000000-0010-0000-0100-000005000000}" name="Varianssi" totalsRowFunction="sum" dataDxfId="12" totalsRowDxfId="11" dataCellStyle="Varianssi">
      <calculatedColumnFormula>Tulot[[#This Row],[Toteutuneet]]-Tulot[[#This Row],[Ennustetut]]</calculatedColumnFormula>
    </tableColumn>
  </tableColumns>
  <tableStyleInfo name="TaulukkotyyliVaalea7 2" showFirstColumn="0" showLastColumn="0" showRowStripes="1" showColumnStripes="0"/>
  <extLst>
    <ext xmlns:x14="http://schemas.microsoft.com/office/spreadsheetml/2009/9/main" uri="{504A1905-F514-4f6f-8877-14C23A59335A}">
      <x14:table altTextSummary="Kirjaa ennustetun ja toteutuneen tulon kuukausittaiset tulokohteet tähän taulukkoon. Varianssi lasketaan automaattisesti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Kulut" displayName="Kulut" ref="B5:E26" totalsRowCount="1" headerRowDxfId="10" dataDxfId="9" totalsRowDxfId="8">
  <autoFilter ref="B5:E25" xr:uid="{00000000-0009-0000-0100-000009000000}"/>
  <tableColumns count="4">
    <tableColumn id="1" xr3:uid="{00000000-0010-0000-0200-000001000000}" name=" " totalsRowLabel="Summa" dataDxfId="7" totalsRowDxfId="6" dataCellStyle="Taulukon tiedot"/>
    <tableColumn id="3" xr3:uid="{00000000-0010-0000-0200-000003000000}" name="Ennustetut" totalsRowFunction="sum" dataDxfId="5" totalsRowDxfId="4" dataCellStyle="Määrät"/>
    <tableColumn id="4" xr3:uid="{00000000-0010-0000-0200-000004000000}" name="Toteutuneet" totalsRowFunction="sum" dataDxfId="3" totalsRowDxfId="2" dataCellStyle="Määrät"/>
    <tableColumn id="5" xr3:uid="{00000000-0010-0000-0200-000005000000}" name="Varianssi" totalsRowFunction="sum" dataDxfId="1" totalsRowDxfId="0" dataCellStyle="Varianssi">
      <calculatedColumnFormula>Kulut[[#This Row],[Ennustetut]]-Kulut[[#This Row],[Toteutuneet]]</calculatedColumnFormula>
    </tableColumn>
  </tableColumns>
  <tableStyleInfo name="TaulukkotyyliVaalea7 2" showFirstColumn="0" showLastColumn="0" showRowStripes="1" showColumnStripes="0"/>
  <extLst>
    <ext xmlns:x14="http://schemas.microsoft.com/office/spreadsheetml/2009/9/main" uri="{504A1905-F514-4f6f-8877-14C23A59335A}">
      <x14:table altTextSummary="Kirjaa ennustettujen ja toteutuneiden kulujen kuukausittaiset kulukohteet tähän taulukkoon. Varianssi lasketaan automaattisesti"/>
    </ext>
  </extLst>
</table>
</file>

<file path=xl/theme/theme11.xml><?xml version="1.0" encoding="utf-8"?>
<a:theme xmlns:a="http://schemas.openxmlformats.org/drawingml/2006/main" name="Family Templates Theme">
  <a:themeElements>
    <a:clrScheme name="Custom 2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B6DBA8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4"/>
  <sheetViews>
    <sheetView showGridLines="0" tabSelected="1" zoomScaleNormal="100" workbookViewId="0"/>
  </sheetViews>
  <sheetFormatPr defaultColWidth="9" defaultRowHeight="17.25" customHeight="1" x14ac:dyDescent="0.3"/>
  <cols>
    <col min="1" max="1" width="1.625" style="13" customWidth="1"/>
    <col min="2" max="2" width="39.75" style="13" customWidth="1"/>
    <col min="3" max="3" width="24.75" style="14" customWidth="1"/>
    <col min="4" max="5" width="24.75" style="15" customWidth="1"/>
    <col min="6" max="6" width="1.625" style="13" customWidth="1"/>
    <col min="7" max="16384" width="9" style="13"/>
  </cols>
  <sheetData>
    <row r="1" spans="1:6" s="1" customFormat="1" ht="9" customHeight="1" x14ac:dyDescent="0.35">
      <c r="A1" s="8"/>
      <c r="C1" s="2"/>
      <c r="D1" s="3"/>
      <c r="E1" s="3"/>
      <c r="F1" s="1" t="s">
        <v>3</v>
      </c>
    </row>
    <row r="2" spans="1:6" s="1" customFormat="1" ht="14.25" customHeight="1" x14ac:dyDescent="0.35">
      <c r="B2" s="34"/>
      <c r="C2" s="35"/>
      <c r="D2" s="36"/>
      <c r="E2" s="36"/>
    </row>
    <row r="3" spans="1:6" s="40" customFormat="1" ht="23.25" x14ac:dyDescent="0.35">
      <c r="B3" s="41" t="s">
        <v>0</v>
      </c>
      <c r="C3" s="42"/>
      <c r="D3" s="42"/>
      <c r="E3" s="42"/>
    </row>
    <row r="4" spans="1:6" s="7" customFormat="1" ht="46.5" x14ac:dyDescent="0.7">
      <c r="B4" s="38" t="s">
        <v>1</v>
      </c>
      <c r="C4" s="39"/>
      <c r="D4" s="39"/>
      <c r="E4" s="39"/>
    </row>
    <row r="5" spans="1:6" s="43" customFormat="1" ht="23.25" x14ac:dyDescent="0.35">
      <c r="B5" s="44" t="str">
        <f ca="1">" Kuukausi: " &amp; TEXT(TODAY(),"kkkk vvvv")</f>
        <v xml:space="preserve"> Kuukausi: kkkk vvvv</v>
      </c>
      <c r="C5" s="45"/>
      <c r="D5" s="45"/>
      <c r="E5" s="45"/>
    </row>
    <row r="6" spans="1:6" s="8" customFormat="1" ht="13.5" customHeight="1" x14ac:dyDescent="0.35">
      <c r="B6" s="37"/>
      <c r="C6" s="37"/>
      <c r="D6" s="37"/>
      <c r="E6" s="37"/>
    </row>
    <row r="7" spans="1:6" ht="25.5" customHeight="1" x14ac:dyDescent="0.3">
      <c r="C7" s="15"/>
    </row>
    <row r="8" spans="1:6" s="30" customFormat="1" ht="26.25" x14ac:dyDescent="0.3">
      <c r="B8" s="31" t="s">
        <v>2</v>
      </c>
      <c r="C8" s="32"/>
      <c r="D8" s="32"/>
      <c r="E8" s="32"/>
    </row>
    <row r="9" spans="1:6" ht="222" customHeight="1" x14ac:dyDescent="0.3">
      <c r="B9" s="6"/>
      <c r="C9" s="4"/>
      <c r="D9" s="4"/>
      <c r="E9" s="4"/>
    </row>
    <row r="10" spans="1:6" ht="9" customHeight="1" x14ac:dyDescent="0.3">
      <c r="B10" s="16"/>
      <c r="C10" s="4"/>
      <c r="D10" s="4"/>
      <c r="E10" s="4"/>
    </row>
    <row r="11" spans="1:6" s="17" customFormat="1" ht="32.1" customHeight="1" x14ac:dyDescent="0.3">
      <c r="B11" s="18" t="s">
        <v>3</v>
      </c>
      <c r="C11" s="10" t="s">
        <v>7</v>
      </c>
      <c r="D11" s="10" t="s">
        <v>8</v>
      </c>
      <c r="E11" s="10" t="s">
        <v>9</v>
      </c>
    </row>
    <row r="12" spans="1:6" s="5" customFormat="1" ht="32.1" customHeight="1" x14ac:dyDescent="0.35">
      <c r="A12" s="56">
        <f>Tulot[[#Totals],[Varianssi]]</f>
        <v>300</v>
      </c>
      <c r="B12" s="11" t="s">
        <v>4</v>
      </c>
      <c r="C12" s="54">
        <f>Tulot[[#Totals],[Ennustetut]]</f>
        <v>5700</v>
      </c>
      <c r="D12" s="54">
        <f>Tulot[[#Totals],[Toteutuneet]]</f>
        <v>6000</v>
      </c>
      <c r="E12" s="61">
        <f>A12</f>
        <v>300</v>
      </c>
    </row>
    <row r="13" spans="1:6" s="5" customFormat="1" ht="32.1" customHeight="1" x14ac:dyDescent="0.35">
      <c r="A13" s="56">
        <f>Kulut[[#Totals],[Varianssi]]</f>
        <v>-52</v>
      </c>
      <c r="B13" s="11" t="s">
        <v>5</v>
      </c>
      <c r="C13" s="54">
        <f>Kulut[[#Totals],[Ennustetut]]</f>
        <v>3603</v>
      </c>
      <c r="D13" s="54">
        <f>Kulut[[#Totals],[Toteutuneet]]</f>
        <v>3655</v>
      </c>
      <c r="E13" s="61">
        <f>A13</f>
        <v>-52</v>
      </c>
    </row>
    <row r="14" spans="1:6" s="5" customFormat="1" ht="32.1" customHeight="1" x14ac:dyDescent="0.35">
      <c r="B14" s="12" t="s">
        <v>6</v>
      </c>
      <c r="C14" s="55">
        <f>C12-C13</f>
        <v>2097</v>
      </c>
      <c r="D14" s="55">
        <f>D12-D13</f>
        <v>2345</v>
      </c>
      <c r="E14" s="62">
        <f>SUBTOTAL(109,Kassavirta[Varianssi])</f>
        <v>248</v>
      </c>
    </row>
  </sheetData>
  <dataValidations count="8">
    <dataValidation allowBlank="1" showInputMessage="1" showErrorMessage="1" promptTitle="Perheen budjetti" prompt="_x000a_Syötä sukunimesi soluun B3. Kirjoita kuukausi ja vuosi soluun B5._x000a__x000a_Tämän laskentataulukon kaavio ja kassavirta-taulukko päivittyvät automaattisesti kuukausittaiset tulot- ja kuukausittaiset kulut -laskentataulukoiden tiedoista." sqref="A1" xr:uid="{00000000-0002-0000-0000-000000000000}"/>
    <dataValidation allowBlank="1" showInputMessage="1" showErrorMessage="1" prompt="Kirjoita sukunimesi tähän soluun" sqref="B3" xr:uid="{00000000-0002-0000-0000-000001000000}"/>
    <dataValidation allowBlank="1" showInputMessage="1" showErrorMessage="1" prompt="Päivitä tähän soluun kuukausi ja vuosi" sqref="B5" xr:uid="{00000000-0002-0000-0000-000002000000}"/>
    <dataValidation allowBlank="1" showInputMessage="1" showErrorMessage="1" prompt="Kokonaistulot, kokonaiskulut ja kokonaiskassa päivittyvät automaattisesti tähän taulukkoon." sqref="B11" xr:uid="{00000000-0002-0000-0000-000003000000}"/>
    <dataValidation allowBlank="1" showInputMessage="1" showErrorMessage="1" prompt="Toteutuneet tulot ja kulut päivittyvät automaattisesti tähän sarakkeeseen tämän otsikon alle" sqref="D11" xr:uid="{00000000-0002-0000-0000-000004000000}"/>
    <dataValidation allowBlank="1" showInputMessage="1" showErrorMessage="1" prompt="Varianssisumma lasketaan automaattisesti tähän sarakkeeseen tämän otsikon alle" sqref="E11" xr:uid="{00000000-0002-0000-0000-000005000000}"/>
    <dataValidation allowBlank="1" showInputMessage="1" showErrorMessage="1" prompt="Kaavio, jossa näkyy kuukausittaisten tulojen, kuukausittaisten menojen ja kassavirran ennustetut ja toteutuneet arvot" sqref="B9" xr:uid="{00000000-0002-0000-0000-000006000000}"/>
    <dataValidation allowBlank="1" showInputMessage="1" showErrorMessage="1" prompt="Ennustetut tulot ja kulut päivittyvät automaattisesti tähän sarakkeeseen tämän otsikon alle" sqref="C11" xr:uid="{00000000-0002-0000-0000-000007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F9"/>
  <sheetViews>
    <sheetView showGridLines="0" zoomScaleNormal="100" workbookViewId="0"/>
  </sheetViews>
  <sheetFormatPr defaultColWidth="9" defaultRowHeight="24" customHeight="1" x14ac:dyDescent="0.3"/>
  <cols>
    <col min="1" max="1" width="1.625" style="26" customWidth="1"/>
    <col min="2" max="2" width="36.75" style="26" customWidth="1"/>
    <col min="3" max="3" width="17.625" style="26" customWidth="1"/>
    <col min="4" max="5" width="17.625" style="27" customWidth="1"/>
    <col min="6" max="6" width="1.625" style="26" customWidth="1"/>
    <col min="7" max="16384" width="9" style="26"/>
  </cols>
  <sheetData>
    <row r="1" spans="2:6" ht="9" customHeight="1" x14ac:dyDescent="0.3">
      <c r="F1" s="26" t="s">
        <v>3</v>
      </c>
    </row>
    <row r="2" spans="2:6" s="33" customFormat="1" ht="63.75" customHeight="1" x14ac:dyDescent="0.5">
      <c r="B2" s="46" t="s">
        <v>10</v>
      </c>
      <c r="C2" s="47"/>
      <c r="D2" s="47"/>
      <c r="E2" s="47"/>
    </row>
    <row r="3" spans="2:6" s="9" customFormat="1" ht="13.5" customHeight="1" x14ac:dyDescent="0.35">
      <c r="B3" s="48"/>
      <c r="C3" s="48"/>
      <c r="D3" s="48"/>
      <c r="E3" s="48"/>
    </row>
    <row r="4" spans="2:6" ht="26.1" customHeight="1" x14ac:dyDescent="0.3">
      <c r="B4" s="27"/>
      <c r="C4" s="27"/>
    </row>
    <row r="5" spans="2:6" ht="26.1" customHeight="1" x14ac:dyDescent="0.3">
      <c r="B5" s="28" t="s">
        <v>3</v>
      </c>
      <c r="C5" s="29" t="s">
        <v>7</v>
      </c>
      <c r="D5" s="29" t="s">
        <v>8</v>
      </c>
      <c r="E5" s="29" t="s">
        <v>9</v>
      </c>
    </row>
    <row r="6" spans="2:6" ht="24" customHeight="1" x14ac:dyDescent="0.3">
      <c r="B6" s="53" t="s">
        <v>11</v>
      </c>
      <c r="C6" s="58">
        <v>4000</v>
      </c>
      <c r="D6" s="58">
        <v>4000</v>
      </c>
      <c r="E6" s="59">
        <f>Tulot[[#This Row],[Toteutuneet]]-Tulot[[#This Row],[Ennustetut]]</f>
        <v>0</v>
      </c>
    </row>
    <row r="7" spans="2:6" ht="24" customHeight="1" x14ac:dyDescent="0.3">
      <c r="B7" s="53" t="s">
        <v>12</v>
      </c>
      <c r="C7" s="58">
        <v>1400</v>
      </c>
      <c r="D7" s="58">
        <v>1500</v>
      </c>
      <c r="E7" s="59">
        <f>Tulot[[#This Row],[Toteutuneet]]-Tulot[[#This Row],[Ennustetut]]</f>
        <v>100</v>
      </c>
    </row>
    <row r="8" spans="2:6" ht="24" customHeight="1" x14ac:dyDescent="0.3">
      <c r="B8" s="53" t="s">
        <v>13</v>
      </c>
      <c r="C8" s="58">
        <v>300</v>
      </c>
      <c r="D8" s="58">
        <v>500</v>
      </c>
      <c r="E8" s="59">
        <f>Tulot[[#This Row],[Toteutuneet]]-Tulot[[#This Row],[Ennustetut]]</f>
        <v>200</v>
      </c>
    </row>
    <row r="9" spans="2:6" ht="24" customHeight="1" x14ac:dyDescent="0.3">
      <c r="B9" s="49" t="s">
        <v>4</v>
      </c>
      <c r="C9" s="60">
        <f>SUBTOTAL(109,Tulot[Ennustetut])</f>
        <v>5700</v>
      </c>
      <c r="D9" s="60">
        <f>SUBTOTAL(109,Tulot[Toteutuneet])</f>
        <v>6000</v>
      </c>
      <c r="E9" s="60">
        <f>SUBTOTAL(109,Tulot[Varianssi])</f>
        <v>300</v>
      </c>
    </row>
  </sheetData>
  <dataValidations count="5">
    <dataValidation allowBlank="1" showInputMessage="1" showErrorMessage="1" prompt="Varianssi lasketaan automaattisesti tähän sarakkeeseen tämän otsikon alle" sqref="E5" xr:uid="{00000000-0002-0000-0100-000000000000}"/>
    <dataValidation allowBlank="1" showInputMessage="1" showErrorMessage="1" prompt="Kirjaa toteutuneet tulot tähän sarakkeeseen tämän otsikon alle" sqref="D5" xr:uid="{00000000-0002-0000-0100-000001000000}"/>
    <dataValidation allowBlank="1" showInputMessage="1" showErrorMessage="1" prompt="Kirjaa ennustetut tulot tähän sarakkeeseen tämän otsikon alle" sqref="C5" xr:uid="{00000000-0002-0000-0100-000002000000}"/>
    <dataValidation allowBlank="1" showInputMessage="1" showErrorMessage="1" prompt="Lisää kuukausittaiset tulokohteet tähän sarakkeeseen tämän otsikon alle. Etsi erityiset merkinnät otsikon suodattimien avulla" sqref="B5" xr:uid="{00000000-0002-0000-0100-000003000000}"/>
    <dataValidation allowBlank="1" showInputMessage="1" showErrorMessage="1" prompt="Kirjoita kuukausittaisten tulojen tiedot alla olevaan taulukkoon, alkaen solusta B6." sqref="A1" xr:uid="{00000000-0002-0000-0100-000004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F26"/>
  <sheetViews>
    <sheetView showGridLines="0" zoomScaleNormal="100" workbookViewId="0"/>
  </sheetViews>
  <sheetFormatPr defaultColWidth="9" defaultRowHeight="24" customHeight="1" x14ac:dyDescent="0.3"/>
  <cols>
    <col min="1" max="1" width="1.625" style="26" customWidth="1"/>
    <col min="2" max="2" width="36.75" style="49" customWidth="1"/>
    <col min="3" max="3" width="17.625" style="26" customWidth="1"/>
    <col min="4" max="5" width="17.625" style="27" customWidth="1"/>
    <col min="6" max="6" width="1.625" style="26" customWidth="1"/>
    <col min="7" max="16384" width="9" style="26"/>
  </cols>
  <sheetData>
    <row r="1" spans="2:6" ht="9" customHeight="1" x14ac:dyDescent="0.3">
      <c r="F1" s="26" t="s">
        <v>3</v>
      </c>
    </row>
    <row r="2" spans="2:6" s="33" customFormat="1" ht="63.75" customHeight="1" x14ac:dyDescent="0.5">
      <c r="B2" s="46" t="s">
        <v>14</v>
      </c>
      <c r="C2" s="47"/>
      <c r="D2" s="47"/>
      <c r="E2" s="47"/>
    </row>
    <row r="3" spans="2:6" s="9" customFormat="1" ht="13.5" customHeight="1" x14ac:dyDescent="0.35">
      <c r="B3" s="50"/>
      <c r="C3" s="48"/>
      <c r="D3" s="48"/>
      <c r="E3" s="48"/>
    </row>
    <row r="4" spans="2:6" ht="26.1" customHeight="1" x14ac:dyDescent="0.3">
      <c r="B4" s="51"/>
      <c r="C4" s="27"/>
    </row>
    <row r="5" spans="2:6" s="29" customFormat="1" ht="26.1" customHeight="1" x14ac:dyDescent="0.3">
      <c r="B5" s="52" t="s">
        <v>3</v>
      </c>
      <c r="C5" s="29" t="s">
        <v>7</v>
      </c>
      <c r="D5" s="29" t="s">
        <v>8</v>
      </c>
      <c r="E5" s="29" t="s">
        <v>9</v>
      </c>
    </row>
    <row r="6" spans="2:6" ht="24" customHeight="1" x14ac:dyDescent="0.3">
      <c r="B6" s="53" t="s">
        <v>15</v>
      </c>
      <c r="C6" s="58">
        <v>1500</v>
      </c>
      <c r="D6" s="58">
        <v>1500</v>
      </c>
      <c r="E6" s="59">
        <f>Kulut[[#This Row],[Ennustetut]]-Kulut[[#This Row],[Toteutuneet]]</f>
        <v>0</v>
      </c>
    </row>
    <row r="7" spans="2:6" ht="24" customHeight="1" x14ac:dyDescent="0.3">
      <c r="B7" s="53" t="s">
        <v>16</v>
      </c>
      <c r="C7" s="58">
        <v>250</v>
      </c>
      <c r="D7" s="58">
        <v>280</v>
      </c>
      <c r="E7" s="59">
        <f>Kulut[[#This Row],[Ennustetut]]-Kulut[[#This Row],[Toteutuneet]]</f>
        <v>-30</v>
      </c>
    </row>
    <row r="8" spans="2:6" ht="24" customHeight="1" x14ac:dyDescent="0.3">
      <c r="B8" s="53" t="s">
        <v>17</v>
      </c>
      <c r="C8" s="58">
        <v>38</v>
      </c>
      <c r="D8" s="58">
        <v>38</v>
      </c>
      <c r="E8" s="59">
        <f>Kulut[[#This Row],[Ennustetut]]-Kulut[[#This Row],[Toteutuneet]]</f>
        <v>0</v>
      </c>
    </row>
    <row r="9" spans="2:6" ht="24" customHeight="1" x14ac:dyDescent="0.3">
      <c r="B9" s="53" t="s">
        <v>18</v>
      </c>
      <c r="C9" s="58">
        <v>65</v>
      </c>
      <c r="D9" s="58">
        <v>78</v>
      </c>
      <c r="E9" s="59">
        <f>Kulut[[#This Row],[Ennustetut]]-Kulut[[#This Row],[Toteutuneet]]</f>
        <v>-13</v>
      </c>
    </row>
    <row r="10" spans="2:6" ht="24" customHeight="1" x14ac:dyDescent="0.3">
      <c r="B10" s="53" t="s">
        <v>19</v>
      </c>
      <c r="C10" s="58">
        <v>25</v>
      </c>
      <c r="D10" s="58">
        <v>21</v>
      </c>
      <c r="E10" s="59">
        <f>Kulut[[#This Row],[Ennustetut]]-Kulut[[#This Row],[Toteutuneet]]</f>
        <v>4</v>
      </c>
    </row>
    <row r="11" spans="2:6" ht="24" customHeight="1" x14ac:dyDescent="0.3">
      <c r="B11" s="53" t="s">
        <v>20</v>
      </c>
      <c r="C11" s="58">
        <v>75</v>
      </c>
      <c r="D11" s="58">
        <v>83</v>
      </c>
      <c r="E11" s="59">
        <f>Kulut[[#This Row],[Ennustetut]]-Kulut[[#This Row],[Toteutuneet]]</f>
        <v>-8</v>
      </c>
    </row>
    <row r="12" spans="2:6" ht="24" customHeight="1" x14ac:dyDescent="0.3">
      <c r="B12" s="53" t="s">
        <v>21</v>
      </c>
      <c r="C12" s="58">
        <v>60</v>
      </c>
      <c r="D12" s="58">
        <v>60</v>
      </c>
      <c r="E12" s="59">
        <f>Kulut[[#This Row],[Ennustetut]]-Kulut[[#This Row],[Toteutuneet]]</f>
        <v>0</v>
      </c>
    </row>
    <row r="13" spans="2:6" ht="24" customHeight="1" x14ac:dyDescent="0.3">
      <c r="B13" s="53" t="s">
        <v>22</v>
      </c>
      <c r="C13" s="58">
        <v>0</v>
      </c>
      <c r="D13" s="58">
        <v>60</v>
      </c>
      <c r="E13" s="59">
        <f>Kulut[[#This Row],[Ennustetut]]-Kulut[[#This Row],[Toteutuneet]]</f>
        <v>-60</v>
      </c>
    </row>
    <row r="14" spans="2:6" ht="24" customHeight="1" x14ac:dyDescent="0.3">
      <c r="B14" s="53" t="s">
        <v>23</v>
      </c>
      <c r="C14" s="58">
        <v>180</v>
      </c>
      <c r="D14" s="58">
        <v>150</v>
      </c>
      <c r="E14" s="59">
        <f>Kulut[[#This Row],[Ennustetut]]-Kulut[[#This Row],[Toteutuneet]]</f>
        <v>30</v>
      </c>
    </row>
    <row r="15" spans="2:6" ht="24" customHeight="1" x14ac:dyDescent="0.3">
      <c r="B15" s="53" t="s">
        <v>24</v>
      </c>
      <c r="C15" s="58">
        <v>250</v>
      </c>
      <c r="D15" s="58">
        <v>250</v>
      </c>
      <c r="E15" s="59">
        <f>Kulut[[#This Row],[Ennustetut]]-Kulut[[#This Row],[Toteutuneet]]</f>
        <v>0</v>
      </c>
    </row>
    <row r="16" spans="2:6" ht="24" customHeight="1" x14ac:dyDescent="0.3">
      <c r="B16" s="53" t="s">
        <v>25</v>
      </c>
      <c r="C16" s="58">
        <v>75</v>
      </c>
      <c r="D16" s="58">
        <v>80</v>
      </c>
      <c r="E16" s="59">
        <f>Kulut[[#This Row],[Ennustetut]]-Kulut[[#This Row],[Toteutuneet]]</f>
        <v>-5</v>
      </c>
    </row>
    <row r="17" spans="2:5" ht="24" customHeight="1" x14ac:dyDescent="0.3">
      <c r="B17" s="53" t="s">
        <v>26</v>
      </c>
      <c r="C17" s="58">
        <v>280</v>
      </c>
      <c r="D17" s="58">
        <v>260</v>
      </c>
      <c r="E17" s="59">
        <f>Kulut[[#This Row],[Ennustetut]]-Kulut[[#This Row],[Toteutuneet]]</f>
        <v>20</v>
      </c>
    </row>
    <row r="18" spans="2:5" ht="24" customHeight="1" x14ac:dyDescent="0.3">
      <c r="B18" s="53" t="s">
        <v>27</v>
      </c>
      <c r="C18" s="58">
        <v>75</v>
      </c>
      <c r="D18" s="58">
        <v>65</v>
      </c>
      <c r="E18" s="59">
        <f>Kulut[[#This Row],[Ennustetut]]-Kulut[[#This Row],[Toteutuneet]]</f>
        <v>10</v>
      </c>
    </row>
    <row r="19" spans="2:5" ht="24" customHeight="1" x14ac:dyDescent="0.3">
      <c r="B19" s="53" t="s">
        <v>28</v>
      </c>
      <c r="C19" s="58">
        <v>255</v>
      </c>
      <c r="D19" s="58">
        <v>255</v>
      </c>
      <c r="E19" s="59">
        <f>Kulut[[#This Row],[Ennustetut]]-Kulut[[#This Row],[Toteutuneet]]</f>
        <v>0</v>
      </c>
    </row>
    <row r="20" spans="2:5" ht="24" customHeight="1" x14ac:dyDescent="0.3">
      <c r="B20" s="53" t="s">
        <v>29</v>
      </c>
      <c r="C20" s="58">
        <v>100</v>
      </c>
      <c r="D20" s="58">
        <v>100</v>
      </c>
      <c r="E20" s="59">
        <f>Kulut[[#This Row],[Ennustetut]]-Kulut[[#This Row],[Toteutuneet]]</f>
        <v>0</v>
      </c>
    </row>
    <row r="21" spans="2:5" ht="24" customHeight="1" x14ac:dyDescent="0.3">
      <c r="B21" s="53" t="s">
        <v>30</v>
      </c>
      <c r="C21" s="58">
        <v>0</v>
      </c>
      <c r="D21" s="58">
        <v>0</v>
      </c>
      <c r="E21" s="59">
        <f>Kulut[[#This Row],[Ennustetut]]-Kulut[[#This Row],[Toteutuneet]]</f>
        <v>0</v>
      </c>
    </row>
    <row r="22" spans="2:5" ht="24" customHeight="1" x14ac:dyDescent="0.3">
      <c r="B22" s="53" t="s">
        <v>31</v>
      </c>
      <c r="C22" s="58">
        <v>0</v>
      </c>
      <c r="D22" s="58">
        <v>0</v>
      </c>
      <c r="E22" s="59">
        <f>Kulut[[#This Row],[Ennustetut]]-Kulut[[#This Row],[Toteutuneet]]</f>
        <v>0</v>
      </c>
    </row>
    <row r="23" spans="2:5" ht="24" customHeight="1" x14ac:dyDescent="0.3">
      <c r="B23" s="53" t="s">
        <v>32</v>
      </c>
      <c r="C23" s="58">
        <v>150</v>
      </c>
      <c r="D23" s="58">
        <v>150</v>
      </c>
      <c r="E23" s="59">
        <f>Kulut[[#This Row],[Ennustetut]]-Kulut[[#This Row],[Toteutuneet]]</f>
        <v>0</v>
      </c>
    </row>
    <row r="24" spans="2:5" ht="24" customHeight="1" x14ac:dyDescent="0.3">
      <c r="B24" s="53" t="s">
        <v>33</v>
      </c>
      <c r="C24" s="58">
        <v>225</v>
      </c>
      <c r="D24" s="58">
        <v>225</v>
      </c>
      <c r="E24" s="59">
        <f>Kulut[[#This Row],[Ennustetut]]-Kulut[[#This Row],[Toteutuneet]]</f>
        <v>0</v>
      </c>
    </row>
    <row r="25" spans="2:5" ht="24" customHeight="1" x14ac:dyDescent="0.3">
      <c r="B25" s="53" t="s">
        <v>34</v>
      </c>
      <c r="C25" s="58">
        <v>0</v>
      </c>
      <c r="D25" s="58">
        <v>0</v>
      </c>
      <c r="E25" s="59">
        <f>Kulut[[#This Row],[Ennustetut]]-Kulut[[#This Row],[Toteutuneet]]</f>
        <v>0</v>
      </c>
    </row>
    <row r="26" spans="2:5" ht="24" customHeight="1" x14ac:dyDescent="0.3">
      <c r="B26" s="49" t="s">
        <v>37</v>
      </c>
      <c r="C26" s="60">
        <f>SUBTOTAL(109,Kulut[Ennustetut])</f>
        <v>3603</v>
      </c>
      <c r="D26" s="60">
        <f>SUBTOTAL(109,Kulut[Toteutuneet])</f>
        <v>3655</v>
      </c>
      <c r="E26" s="60">
        <f>SUBTOTAL(109,Kulut[Varianssi])</f>
        <v>-52</v>
      </c>
    </row>
  </sheetData>
  <dataValidations count="5">
    <dataValidation allowBlank="1" showInputMessage="1" showErrorMessage="1" prompt="Kirjoita kuukausittaisten kulujen tiedot alla olevaan taulukkoon, alkaen solusta B6." sqref="A1" xr:uid="{00000000-0002-0000-0200-000000000000}"/>
    <dataValidation allowBlank="1" showInputMessage="1" showErrorMessage="1" prompt="Lisää kuukausittaiset kulukohteet tähän sarakkeeseen tämän otsikon alle. Etsi erityiset merkinnät otsikon suodattimien avulla" sqref="B5" xr:uid="{00000000-0002-0000-0200-000001000000}"/>
    <dataValidation allowBlank="1" showInputMessage="1" showErrorMessage="1" prompt="Kirjaa ennakoidut kulut tähän sarakkeeseen tämän otsikon alle" sqref="C5" xr:uid="{00000000-0002-0000-0200-000002000000}"/>
    <dataValidation allowBlank="1" showInputMessage="1" showErrorMessage="1" prompt="Kirjaa toteutuneet kulut tähän sarakkeeseen tämän otsikon alle" sqref="D5" xr:uid="{00000000-0002-0000-0200-000003000000}"/>
    <dataValidation allowBlank="1" showInputMessage="1" showErrorMessage="1" prompt="Varianssi lasketaan automaattisesti tähän sarakkeeseen tämän otsikon alle" sqref="E5" xr:uid="{00000000-0002-0000-0200-000004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D7"/>
  <sheetViews>
    <sheetView showGridLines="0" zoomScaleNormal="100" workbookViewId="0"/>
  </sheetViews>
  <sheetFormatPr defaultColWidth="9" defaultRowHeight="21" customHeight="1" x14ac:dyDescent="0.3"/>
  <cols>
    <col min="1" max="1" width="1.625" style="23" customWidth="1"/>
    <col min="2" max="2" width="21.5" style="23" customWidth="1"/>
    <col min="3" max="4" width="12.375" style="23" customWidth="1"/>
    <col min="5" max="5" width="1.625" style="23" customWidth="1"/>
    <col min="6" max="16384" width="9" style="23"/>
  </cols>
  <sheetData>
    <row r="1" spans="2:4" s="20" customFormat="1" ht="9" customHeight="1" x14ac:dyDescent="0.3"/>
    <row r="2" spans="2:4" s="22" customFormat="1" ht="36.75" customHeight="1" x14ac:dyDescent="0.3">
      <c r="B2" s="21" t="s">
        <v>35</v>
      </c>
      <c r="C2" s="19"/>
      <c r="D2" s="19"/>
    </row>
    <row r="4" spans="2:4" ht="21" customHeight="1" x14ac:dyDescent="0.3">
      <c r="B4" s="25"/>
      <c r="C4" s="24" t="s">
        <v>7</v>
      </c>
      <c r="D4" s="24" t="s">
        <v>8</v>
      </c>
    </row>
    <row r="5" spans="2:4" ht="21" customHeight="1" x14ac:dyDescent="0.3">
      <c r="B5" s="25" t="s">
        <v>10</v>
      </c>
      <c r="C5" s="24">
        <f>Tulot[[#Totals],[Ennustetut]]</f>
        <v>5700</v>
      </c>
      <c r="D5" s="24">
        <f>Tulot[[#Totals],[Toteutuneet]]</f>
        <v>6000</v>
      </c>
    </row>
    <row r="6" spans="2:4" ht="21" customHeight="1" x14ac:dyDescent="0.3">
      <c r="B6" s="25" t="s">
        <v>14</v>
      </c>
      <c r="C6" s="57">
        <f>Kulut[[#Totals],[Ennustetut]]</f>
        <v>3603</v>
      </c>
      <c r="D6" s="24">
        <f>Kulut[[#Totals],[Toteutuneet]]</f>
        <v>3655</v>
      </c>
    </row>
    <row r="7" spans="2:4" ht="21" customHeight="1" x14ac:dyDescent="0.3">
      <c r="B7" s="25" t="s">
        <v>36</v>
      </c>
      <c r="C7" s="57">
        <f>Kassavirta[[#Totals],[Ennustetut]]</f>
        <v>2097</v>
      </c>
      <c r="D7" s="24">
        <f>Kassavirta[[#Totals],[Toteutuneet]]</f>
        <v>2345</v>
      </c>
    </row>
  </sheetData>
  <pageMargins left="0.7" right="0.7" top="0.75" bottom="0.75" header="0.3" footer="0.3"/>
  <pageSetup paperSize="9" orientation="portrait" horizontalDpi="4294967293" r:id="rId1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C1D5BBA0-A26F-43F7-8CB9-067E47086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4320CBDC-F61C-4483-8C7A-4FAB990F699B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413FBB2B-C13C-40DC-B67B-3F8CEBFF0EF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TM02930056</ap:Template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ap:HeadingPairs>
  <ap:TitlesOfParts>
    <vt:vector baseType="lpstr" size="14">
      <vt:lpstr>Kassavirta</vt:lpstr>
      <vt:lpstr>Kuukausitulot</vt:lpstr>
      <vt:lpstr>Kuukauden menot</vt:lpstr>
      <vt:lpstr>Kaaviotiedot</vt:lpstr>
      <vt:lpstr>Budjettiotsikko</vt:lpstr>
      <vt:lpstr>Kuukausi</vt:lpstr>
      <vt:lpstr>Nimi</vt:lpstr>
      <vt:lpstr>Kassavirta!Print_Titles</vt:lpstr>
      <vt:lpstr>'Kuukauden menot'!Print_Titles</vt:lpstr>
      <vt:lpstr>Kuukausitulot!Print_Titles</vt:lpstr>
      <vt:lpstr>Title1</vt:lpstr>
      <vt:lpstr>Title2</vt:lpstr>
      <vt:lpstr>Title3</vt:lpstr>
      <vt:lpstr>Vuosi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2019-05-23T20:05:10Z</dcterms:created>
  <dcterms:modified xsi:type="dcterms:W3CDTF">2021-09-14T03:06:49Z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