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9"/>
  <workbookPr filterPrivacy="1" codeName="ThisWorkbook"/>
  <xr:revisionPtr revIDLastSave="0" documentId="13_ncr:20001_{A9AFEA5D-7754-43C5-8002-3F4466A96557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Tulemuste aruanne" sheetId="3" r:id="rId1"/>
    <sheet name="Mõisted" sheetId="2" r:id="rId2"/>
  </sheets>
  <definedNames>
    <definedName name="Pealkiri1">Jõudlus[[#Headers],[S'#]]</definedName>
    <definedName name="Pealkiri2">Olek[[#Headers],[Olek]]</definedName>
    <definedName name="_xlnm.Print_Area" localSheetId="0">'Tulemuste aruanne'!$B$2:$T$25</definedName>
    <definedName name="_xlnm.Print_Titles" localSheetId="1">Mõisted!$5:$5</definedName>
    <definedName name="_xlnm.Print_Titles" localSheetId="0">'Tulemuste aruanne'!$7:$7</definedName>
    <definedName name="Veerupealkiri2">Mõisted[[#Headers],[S'#]]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M15" i="3"/>
  <c r="P15" i="3" s="1"/>
  <c r="M16" i="3"/>
  <c r="P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D22" i="3"/>
  <c r="G18" i="3"/>
  <c r="G17" i="3" s="1"/>
  <c r="F18" i="3"/>
  <c r="E18" i="3"/>
  <c r="D18" i="3"/>
  <c r="G13" i="3"/>
  <c r="F13" i="3"/>
  <c r="E13" i="3"/>
  <c r="D13" i="3"/>
  <c r="G9" i="3"/>
  <c r="F9" i="3"/>
  <c r="E9" i="3"/>
  <c r="F8" i="3" l="1"/>
  <c r="N9" i="3"/>
  <c r="M9" i="3"/>
  <c r="K9" i="3"/>
  <c r="L9" i="3" s="1"/>
  <c r="I9" i="3"/>
  <c r="J9" i="3" s="1"/>
  <c r="N13" i="3"/>
  <c r="M13" i="3"/>
  <c r="P13" i="3" s="1"/>
  <c r="K13" i="3"/>
  <c r="L13" i="3" s="1"/>
  <c r="I13" i="3"/>
  <c r="J13" i="3" s="1"/>
  <c r="F17" i="3"/>
  <c r="N18" i="3"/>
  <c r="M18" i="3"/>
  <c r="P18" i="3" s="1"/>
  <c r="K18" i="3"/>
  <c r="L18" i="3" s="1"/>
  <c r="I18" i="3"/>
  <c r="J18" i="3" s="1"/>
  <c r="N22" i="3"/>
  <c r="M22" i="3"/>
  <c r="P22" i="3" s="1"/>
  <c r="K22" i="3"/>
  <c r="L22" i="3" s="1"/>
  <c r="I22" i="3"/>
  <c r="J22" i="3" s="1"/>
  <c r="P9" i="3"/>
  <c r="R25" i="3"/>
  <c r="Q25" i="3" s="1"/>
  <c r="O25" i="3"/>
  <c r="R24" i="3"/>
  <c r="Q24" i="3" s="1"/>
  <c r="O24" i="3"/>
  <c r="R23" i="3"/>
  <c r="Q23" i="3" s="1"/>
  <c r="O23" i="3"/>
  <c r="R21" i="3"/>
  <c r="Q21" i="3" s="1"/>
  <c r="O21" i="3"/>
  <c r="R20" i="3"/>
  <c r="Q20" i="3" s="1"/>
  <c r="O20" i="3"/>
  <c r="R19" i="3"/>
  <c r="Q19" i="3" s="1"/>
  <c r="O19" i="3"/>
  <c r="R16" i="3"/>
  <c r="Q16" i="3" s="1"/>
  <c r="O16" i="3"/>
  <c r="R15" i="3"/>
  <c r="Q15" i="3" s="1"/>
  <c r="O15" i="3"/>
  <c r="R14" i="3"/>
  <c r="Q14" i="3" s="1"/>
  <c r="O14" i="3"/>
  <c r="R12" i="3"/>
  <c r="Q12" i="3" s="1"/>
  <c r="O12" i="3"/>
  <c r="R11" i="3"/>
  <c r="Q11" i="3" s="1"/>
  <c r="O11" i="3"/>
  <c r="R10" i="3"/>
  <c r="Q10" i="3" s="1"/>
  <c r="O10" i="3"/>
  <c r="S25" i="3"/>
  <c r="T25" i="3" s="1"/>
  <c r="S24" i="3"/>
  <c r="T24" i="3" s="1"/>
  <c r="S23" i="3"/>
  <c r="T23" i="3" s="1"/>
  <c r="S21" i="3"/>
  <c r="T21" i="3" s="1"/>
  <c r="S20" i="3"/>
  <c r="T20" i="3" s="1"/>
  <c r="S19" i="3"/>
  <c r="T19" i="3" s="1"/>
  <c r="S16" i="3"/>
  <c r="T16" i="3" s="1"/>
  <c r="S15" i="3"/>
  <c r="T15" i="3" s="1"/>
  <c r="S14" i="3"/>
  <c r="T14" i="3" s="1"/>
  <c r="S12" i="3"/>
  <c r="T12" i="3" s="1"/>
  <c r="S11" i="3"/>
  <c r="T11" i="3" s="1"/>
  <c r="S10" i="3"/>
  <c r="T10" i="3" s="1"/>
  <c r="D8" i="3"/>
  <c r="E17" i="3"/>
  <c r="G8" i="3"/>
  <c r="D17" i="3"/>
  <c r="E8" i="3"/>
  <c r="O9" i="3" l="1"/>
  <c r="R9" i="3"/>
  <c r="Q9" i="3" s="1"/>
  <c r="O22" i="3"/>
  <c r="R22" i="3"/>
  <c r="Q22" i="3" s="1"/>
  <c r="S22" i="3"/>
  <c r="T22" i="3" s="1"/>
  <c r="O18" i="3"/>
  <c r="R18" i="3"/>
  <c r="Q18" i="3" s="1"/>
  <c r="S18" i="3"/>
  <c r="T18" i="3" s="1"/>
  <c r="N17" i="3"/>
  <c r="M17" i="3"/>
  <c r="P17" i="3" s="1"/>
  <c r="K17" i="3"/>
  <c r="L17" i="3" s="1"/>
  <c r="I17" i="3"/>
  <c r="J17" i="3" s="1"/>
  <c r="O13" i="3"/>
  <c r="R13" i="3"/>
  <c r="Q13" i="3" s="1"/>
  <c r="S13" i="3"/>
  <c r="T13" i="3" s="1"/>
  <c r="S9" i="3"/>
  <c r="T9" i="3" s="1"/>
  <c r="N8" i="3"/>
  <c r="M8" i="3"/>
  <c r="P8" i="3" s="1"/>
  <c r="K8" i="3"/>
  <c r="L8" i="3" s="1"/>
  <c r="I8" i="3"/>
  <c r="J8" i="3" s="1"/>
  <c r="O8" i="3" l="1"/>
  <c r="R8" i="3"/>
  <c r="Q8" i="3" s="1"/>
  <c r="S8" i="3"/>
  <c r="T8" i="3" s="1"/>
  <c r="O17" i="3"/>
  <c r="R17" i="3"/>
  <c r="Q17" i="3" s="1"/>
  <c r="S17" i="3"/>
  <c r="T17" i="3" s="1"/>
</calcChain>
</file>

<file path=xl/sharedStrings.xml><?xml version="1.0" encoding="utf-8"?>
<sst xmlns="http://schemas.openxmlformats.org/spreadsheetml/2006/main" count="131" uniqueCount="110">
  <si>
    <t>PROJEKTI TULEMUSED</t>
  </si>
  <si>
    <t>ARUANNE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</si>
  <si>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</si>
  <si>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</si>
  <si>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</si>
  <si>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</si>
  <si>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</si>
  <si>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</si>
  <si>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</si>
  <si>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</si>
  <si>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</si>
  <si>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</si>
  <si>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</si>
  <si>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</si>
  <si>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</si>
  <si>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</si>
  <si>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</si>
  <si>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</si>
  <si>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</si>
  <si>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</si>
  <si>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</si>
  <si>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Üksuse kirjeldus</t>
  </si>
  <si>
    <t>Programm A</t>
  </si>
  <si>
    <t>Projekt 1</t>
  </si>
  <si>
    <t>1. eesmärk</t>
  </si>
  <si>
    <t>2. eesmärk</t>
  </si>
  <si>
    <t>3. eesmärk</t>
  </si>
  <si>
    <t>Projekt 2</t>
  </si>
  <si>
    <t>Programm B</t>
  </si>
  <si>
    <t>Eelarve</t>
  </si>
  <si>
    <t>Üldine B.A.C. (€)</t>
  </si>
  <si>
    <t>P.V. (€)</t>
  </si>
  <si>
    <t>Teenitud</t>
  </si>
  <si>
    <t>E.V. (€)</t>
  </si>
  <si>
    <t>Tegelik</t>
  </si>
  <si>
    <t>A.C. (€)</t>
  </si>
  <si>
    <t>P.E.A. (€)</t>
  </si>
  <si>
    <t>Kulu</t>
  </si>
  <si>
    <t>C.V. (€)</t>
  </si>
  <si>
    <t>C.V. (%)</t>
  </si>
  <si>
    <t>Ajakava</t>
  </si>
  <si>
    <t>S.V. (€)</t>
  </si>
  <si>
    <t>S.V. (%)</t>
  </si>
  <si>
    <t>Tulemuse indeks</t>
  </si>
  <si>
    <t>C.P.I.</t>
  </si>
  <si>
    <t>S.P.I.</t>
  </si>
  <si>
    <t>Prognoos</t>
  </si>
  <si>
    <t>E.T.C.</t>
  </si>
  <si>
    <t>E.A.C.</t>
  </si>
  <si>
    <t>V.A.C. (%)</t>
  </si>
  <si>
    <t>V.A.C. (€)</t>
  </si>
  <si>
    <t>MÕISTED</t>
  </si>
  <si>
    <t>Keskmine indeks</t>
  </si>
  <si>
    <t>Olek</t>
  </si>
  <si>
    <t>Mõõdik</t>
  </si>
  <si>
    <t>Lõplik eelarve</t>
  </si>
  <si>
    <t>Tegelik hind</t>
  </si>
  <si>
    <t>Teenitud väärtus</t>
  </si>
  <si>
    <t>Plaanitud väärtus</t>
  </si>
  <si>
    <t>Kulu hälve</t>
  </si>
  <si>
    <t>Kulutõhususe indeks</t>
  </si>
  <si>
    <t>Ajakava hälve</t>
  </si>
  <si>
    <t>Ajakava tõhususe indeks</t>
  </si>
  <si>
    <t>Tulemuse prognoos</t>
  </si>
  <si>
    <t>Tegelik tulemus</t>
  </si>
  <si>
    <t>Erinevus</t>
  </si>
  <si>
    <t>Plaanitud, teenitud, tegelik</t>
  </si>
  <si>
    <t>Lühend</t>
  </si>
  <si>
    <t>B.A.C.</t>
  </si>
  <si>
    <t>A.C.</t>
  </si>
  <si>
    <t>E.V.</t>
  </si>
  <si>
    <t>P.V.</t>
  </si>
  <si>
    <t>C.V.</t>
  </si>
  <si>
    <t>S.V.</t>
  </si>
  <si>
    <t>V.A.C.</t>
  </si>
  <si>
    <t>pole saadaval</t>
  </si>
  <si>
    <t>P.E.A.</t>
  </si>
  <si>
    <t>Kirjeldus</t>
  </si>
  <si>
    <t>Projekti lähtekulu</t>
  </si>
  <si>
    <t>Teatud perioodi jooksul tööde lõpuleviimisega seotud kogukulud</t>
  </si>
  <si>
    <t>Teatud perioodil tehtud füüsiline töö</t>
  </si>
  <si>
    <t>Teatud perioodiks plaanitud füüsiline töö</t>
  </si>
  <si>
    <t>Teatud perioodi jooksul kuluprognoosi ületanud summa</t>
  </si>
  <si>
    <t>Kulutõhususe määr</t>
  </si>
  <si>
    <t>Teatud perioodi jooksul nihkunud ajakava</t>
  </si>
  <si>
    <t>Ajakava tõhususe määr</t>
  </si>
  <si>
    <t>Hinnanguline täiendav kulu</t>
  </si>
  <si>
    <t>Hinnanguline kogukulu</t>
  </si>
  <si>
    <t>Hinnanguline prognoosi ületanud summa projekti lõpus</t>
  </si>
  <si>
    <t>CPI ja SPI Keskmine</t>
  </si>
  <si>
    <t>Plaanitud, teenitud ja tegelik koos minigraafikuga</t>
  </si>
  <si>
    <t>Valem/väärtus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</si>
  <si>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</si>
  <si>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</si>
  <si>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</si>
  <si>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</si>
  <si>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</si>
  <si>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</si>
  <si>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</si>
  <si>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</si>
  <si>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MUST</t>
  </si>
  <si>
    <t>PUNANE</t>
  </si>
  <si>
    <t>ORANŽ</t>
  </si>
  <si>
    <t>ROHELINE</t>
  </si>
  <si>
    <t>Peab seiskama või taastama</t>
  </si>
  <si>
    <t>Vajab kohe tähelepanu</t>
  </si>
  <si>
    <t>Veidi ajakast/eelarvest erinev</t>
  </si>
  <si>
    <t>Korras</t>
  </si>
  <si>
    <t>Aruanne</t>
  </si>
  <si>
    <t>Väärtuse alampiir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</si>
</sst>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;;;"/>
    <numFmt numFmtId="172" formatCode="0_ ;\-0\ "/>
    <numFmt numFmtId="173" formatCode="0_ ;[Red]\-0\ "/>
  </numFmts>
  <fonts count="14" x14ac:knownFonts="1">
    <font>
      <sz val="11"/>
      <color theme="1" tint="0.2499465926084170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2" fillId="0" borderId="0" applyNumberFormat="0" applyFill="0" applyProtection="0"/>
    <xf numFmtId="0" fontId="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4" borderId="6" xfId="0" applyFont="1" applyFill="1" applyBorder="1">
      <alignment vertical="center" wrapText="1"/>
    </xf>
    <xf numFmtId="0" fontId="5" fillId="6" borderId="6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0" fontId="5" fillId="7" borderId="6" xfId="0" applyFont="1" applyFill="1" applyBorder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170" fontId="12" fillId="0" borderId="0" xfId="12" applyNumberFormat="1" applyFont="1" applyFill="1" applyBorder="1" applyAlignment="1">
      <alignment horizontal="center" vertical="center"/>
    </xf>
    <xf numFmtId="170" fontId="12" fillId="0" borderId="0" xfId="12" applyNumberFormat="1" applyFont="1" applyAlignment="1">
      <alignment vertical="center"/>
    </xf>
    <xf numFmtId="0" fontId="2" fillId="0" borderId="0" xfId="1" applyFill="1"/>
    <xf numFmtId="0" fontId="9" fillId="2" borderId="5" xfId="0" applyFont="1" applyFill="1" applyBorder="1" applyAlignment="1">
      <alignment horizontal="center" vertical="center"/>
    </xf>
    <xf numFmtId="0" fontId="8" fillId="0" borderId="0" xfId="2" applyFill="1" applyBorder="1">
      <alignment vertical="top"/>
    </xf>
    <xf numFmtId="0" fontId="8" fillId="0" borderId="0" xfId="2">
      <alignment vertical="top"/>
    </xf>
    <xf numFmtId="0" fontId="2" fillId="0" borderId="0" xfId="1"/>
    <xf numFmtId="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72" fontId="10" fillId="0" borderId="0" xfId="0" applyNumberFormat="1" applyFont="1" applyAlignment="1">
      <alignment horizontal="center" vertical="center"/>
    </xf>
    <xf numFmtId="172" fontId="13" fillId="0" borderId="0" xfId="0" applyNumberFormat="1" applyFont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</cellXfs>
  <cellStyles count="13">
    <cellStyle name="Hüperlink" xfId="12" builtinId="8"/>
    <cellStyle name="Kokku" xfId="11" builtinId="25" customBuiltin="1"/>
    <cellStyle name="Koma" xfId="4" builtinId="3" customBuiltin="1"/>
    <cellStyle name="Koma [0]" xfId="5" builtinId="6" customBuiltin="1"/>
    <cellStyle name="Märkus" xfId="9" builtinId="10" customBuiltin="1"/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rotsent" xfId="8" builtinId="5" customBuiltin="1"/>
    <cellStyle name="Selgitav tekst" xfId="10" builtinId="53" customBuiltin="1"/>
    <cellStyle name="Valuuta" xfId="6" builtinId="4" customBuiltin="1"/>
    <cellStyle name="Valuuta [0]" xfId="7" builtinId="7" customBuiltin="1"/>
  </cellStyles>
  <dxfs count="61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3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numFmt numFmtId="2" formatCode="0.0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kti tulemuste aruanne" pivot="0" count="3" xr9:uid="{00000000-0011-0000-FFFF-FFFF00000000}">
      <tableStyleElement type="wholeTable" dxfId="60"/>
      <tableStyleElement type="headerRow" dxfId="59"/>
      <tableStyleElement type="firstRow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M&#245;isted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Tulemuste aruanne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737236</xdr:colOff>
      <xdr:row>2</xdr:row>
      <xdr:rowOff>200024</xdr:rowOff>
    </xdr:from>
    <xdr:to>
      <xdr:col>19</xdr:col>
      <xdr:colOff>695325</xdr:colOff>
      <xdr:row>3</xdr:row>
      <xdr:rowOff>38099</xdr:rowOff>
    </xdr:to>
    <xdr:sp macro="" textlink="">
      <xdr:nvSpPr>
        <xdr:cNvPr id="2" name="Ümarnurkne ristkülik 1" descr="Mõistete lehe navigeerimislink">
          <a:hlinkClick xmlns:r="http://schemas.openxmlformats.org/officeDocument/2006/relationships" r:id="rId1" tooltip="Valige, et liikuda töölehele „Mõisted“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72111" y="714374"/>
          <a:ext cx="1158239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 b="1">
              <a:solidFill>
                <a:schemeClr val="bg1"/>
              </a:solidFill>
              <a:latin typeface="+mn-lt"/>
            </a:rPr>
            <a:t>MÕISTED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85725</xdr:rowOff>
    </xdr:from>
    <xdr:to>
      <xdr:col>9</xdr:col>
      <xdr:colOff>1323974</xdr:colOff>
      <xdr:row>2</xdr:row>
      <xdr:rowOff>381000</xdr:rowOff>
    </xdr:to>
    <xdr:sp macro="" textlink="">
      <xdr:nvSpPr>
        <xdr:cNvPr id="2" name="Ümarnurkne ristkülik 1" descr="Navigeerimisnupp tulemuste aruande lehele">
          <a:hlinkClick xmlns:r="http://schemas.openxmlformats.org/officeDocument/2006/relationships" r:id="rId1" tooltip="Valige, et liikuda töölehele „Tulemuste aruanne“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91825" y="600075"/>
          <a:ext cx="1295399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 b="1">
              <a:solidFill>
                <a:schemeClr val="bg1"/>
              </a:solidFill>
            </a:rPr>
            <a:t>ARUANNE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ulemused" displayName="Jõudlus" ref="B7:T25" headerRowDxfId="57" dataDxfId="56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totalsRowLabel="Kokku" dataDxfId="55" totalsRowDxfId="9"/>
    <tableColumn id="2" xr3:uid="{00000000-0010-0000-0000-000002000000}" name="Üksuse kirjeldus" dataDxfId="54" totalsRowDxfId="10"/>
    <tableColumn id="3" xr3:uid="{00000000-0010-0000-0000-000003000000}" name="Üldine B.A.C. (€)" dataDxfId="53" totalsRowDxfId="11"/>
    <tableColumn id="4" xr3:uid="{00000000-0010-0000-0000-000004000000}" name="P.V. (€)" dataDxfId="52" totalsRowDxfId="12"/>
    <tableColumn id="5" xr3:uid="{00000000-0010-0000-0000-000005000000}" name="E.V. (€)" dataDxfId="51" totalsRowDxfId="13"/>
    <tableColumn id="6" xr3:uid="{00000000-0010-0000-0000-000006000000}" name="A.C. (€)" dataDxfId="50" totalsRowDxfId="14"/>
    <tableColumn id="19" xr3:uid="{00000000-0010-0000-0000-000013000000}" name="P.E.A. (€)" dataDxfId="49" totalsRowDxfId="15"/>
    <tableColumn id="7" xr3:uid="{00000000-0010-0000-0000-000007000000}" name="C.V. (€)" dataDxfId="38" totalsRowDxfId="16">
      <calculatedColumnFormula>Jõudlus[[#This Row],[E.V. (€)]]-Jõudlus[[#This Row],[A.C. (€)]]</calculatedColumnFormula>
    </tableColumn>
    <tableColumn id="8" xr3:uid="{00000000-0010-0000-0000-000008000000}" name="C.V. (%)" dataDxfId="37" totalsRowDxfId="17">
      <calculatedColumnFormula>IFERROR(Jõudlus[[#This Row],[C.V. (€)]]/Jõudlus[[#This Row],[P.V. (€)]],0)</calculatedColumnFormula>
    </tableColumn>
    <tableColumn id="9" xr3:uid="{00000000-0010-0000-0000-000009000000}" name="S.V. (€)" dataDxfId="36" totalsRowDxfId="18">
      <calculatedColumnFormula>IFERROR(Jõudlus[[#This Row],[E.V. (€)]]-Jõudlus[[#This Row],[P.V. (€)]],0)</calculatedColumnFormula>
    </tableColumn>
    <tableColumn id="10" xr3:uid="{00000000-0010-0000-0000-00000A000000}" name="S.V. (%)" dataDxfId="35" totalsRowDxfId="19">
      <calculatedColumnFormula>IFERROR(Jõudlus[[#This Row],[S.V. (€)]]/Jõudlus[[#This Row],[P.V. (€)]],0)</calculatedColumnFormula>
    </tableColumn>
    <tableColumn id="11" xr3:uid="{00000000-0010-0000-0000-00000B000000}" name="C.P.I." dataDxfId="34" totalsRowDxfId="20">
      <calculatedColumnFormula>IFERROR(Jõudlus[[#This Row],[E.V. (€)]]/Jõudlus[[#This Row],[A.C. (€)]],0)</calculatedColumnFormula>
    </tableColumn>
    <tableColumn id="12" xr3:uid="{00000000-0010-0000-0000-00000C000000}" name="S.P.I." dataDxfId="33" totalsRowDxfId="21">
      <calculatedColumnFormula>IFERROR(Jõudlus[[#This Row],[E.V. (€)]]/Jõudlus[[#This Row],[P.V. (€)]],0)</calculatedColumnFormula>
    </tableColumn>
    <tableColumn id="13" xr3:uid="{00000000-0010-0000-0000-00000D000000}" name="E.T.C." dataDxfId="32" totalsRowDxfId="22">
      <calculatedColumnFormula>IFERROR(Jõudlus[[#This Row],[E.A.C.]]-Jõudlus[[#This Row],[A.C. (€)]],0)</calculatedColumnFormula>
    </tableColumn>
    <tableColumn id="14" xr3:uid="{00000000-0010-0000-0000-00000E000000}" name="E.A.C." dataDxfId="31" totalsRowDxfId="23">
      <calculatedColumnFormula>IFERROR(Jõudlus[[#This Row],[Üldine B.A.C. (€)]]/Jõudlus[[#This Row],[C.P.I.]],0)</calculatedColumnFormula>
    </tableColumn>
    <tableColumn id="15" xr3:uid="{00000000-0010-0000-0000-00000F000000}" name="V.A.C. (%)" dataDxfId="30" totalsRowDxfId="24">
      <calculatedColumnFormula>IFERROR(Jõudlus[[#This Row],[V.A.C. (€)]]/Jõudlus[[#This Row],[Üldine B.A.C. (€)]],0)</calculatedColumnFormula>
    </tableColumn>
    <tableColumn id="16" xr3:uid="{00000000-0010-0000-0000-000010000000}" name="V.A.C. (€)" dataDxfId="29" totalsRowDxfId="25">
      <calculatedColumnFormula>IFERROR(Jõudlus[[#This Row],[Üldine B.A.C. (€)]]-Jõudlus[[#This Row],[E.A.C.]],0)</calculatedColumnFormula>
    </tableColumn>
    <tableColumn id="17" xr3:uid="{00000000-0010-0000-0000-000011000000}" name="Keskmine indeks" dataDxfId="28" totalsRowDxfId="26">
      <calculatedColumnFormula>IFERROR((Jõudlus[[#This Row],[S.P.I.]]+Jõudlus[[#This Row],[C.P.I.]])/2,0)</calculatedColumnFormula>
    </tableColumn>
    <tableColumn id="18" xr3:uid="{00000000-0010-0000-0000-000012000000}" name="Olek" totalsRowFunction="count" dataDxfId="48" totalsRowDxfId="27">
      <calculatedColumnFormula>LOOKUP(Jõudlus[[#This Row],[Keskmine indeks]],Olek[Väärtuse alampiir],Olek[Olek])</calculatedColumnFormula>
    </tableColumn>
  </tableColumns>
  <tableStyleInfo name="Projekti tulemuste aruanne" showFirstColumn="0" showLastColumn="0" showRowStripes="1" showColumnStripes="0"/>
  <extLst>
    <ext xmlns:x14="http://schemas.microsoft.com/office/spreadsheetml/2009/9/main" uri="{504A1905-F514-4f6f-8877-14C23A59335A}">
      <x14:table altTextSummary="Sisestage projektiüksused, prognoositud, teenitud ja nõutavate komponentide täpsed väärtused. Kulude erinevus, tulemuste indeks ja olek värskendatakse automaatsel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Mõisted" displayName="Mõisted" ref="B5:F18">
  <tableColumns count="5">
    <tableColumn id="1" xr3:uid="{00000000-0010-0000-0100-000001000000}" name="S#" totalsRowLabel="Kokku"/>
    <tableColumn id="2" xr3:uid="{00000000-0010-0000-0100-000002000000}" name="Mõõdik"/>
    <tableColumn id="3" xr3:uid="{00000000-0010-0000-0100-000003000000}" name="Lühend"/>
    <tableColumn id="4" xr3:uid="{00000000-0010-0000-0100-000004000000}" name="Kirjeldus" dataDxfId="47" totalsRowDxfId="42"/>
    <tableColumn id="5" xr3:uid="{00000000-0010-0000-0100-000005000000}" name="Valem/väärtus" totalsRowFunction="count"/>
  </tableColumns>
  <tableStyleInfo name="Projekti tulemuste aruanne" showFirstColumn="0" showLastColumn="0" showRowStripes="1" showColumnStripes="1"/>
  <extLst>
    <ext xmlns:x14="http://schemas.microsoft.com/office/spreadsheetml/2009/9/main" uri="{504A1905-F514-4f6f-8877-14C23A59335A}">
      <x14:table altTextSummary="Selles tabelis saate muuta mõõdikuid, lühendeid, kirjeldust ja valemeid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Olek" displayName="Olek" ref="H5:J9" headerRowDxfId="46">
  <sortState xmlns:xlrd2="http://schemas.microsoft.com/office/spreadsheetml/2017/richdata2" ref="H6:J9">
    <sortCondition ref="J5:J9"/>
  </sortState>
  <tableColumns count="3">
    <tableColumn id="1" xr3:uid="{00000000-0010-0000-0200-000001000000}" name="Olek" totalsRowLabel="Kokku" dataDxfId="45" totalsRowDxfId="39"/>
    <tableColumn id="4" xr3:uid="{00000000-0010-0000-0200-000004000000}" name="Kirjeldus" dataDxfId="44" totalsRowDxfId="40"/>
    <tableColumn id="2" xr3:uid="{00000000-0010-0000-0200-000002000000}" name="Väärtuse alampiir" totalsRowFunction="sum" dataDxfId="43" totalsRowDxfId="41"/>
  </tableColumns>
  <tableStyleInfo name="Projekti tulemuste aruanne" showFirstColumn="0" showLastColumn="0" showRowStripes="1" showColumnStripes="0"/>
  <extLst>
    <ext xmlns:x14="http://schemas.microsoft.com/office/spreadsheetml/2009/9/main" uri="{504A1905-F514-4f6f-8877-14C23A59335A}">
      <x14:table altTextSummary="Selles tabelis on Aruande töölehe Oleku veeru vorming. Sisestage väärtuse alampiir tõusvas järjestuses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customWidth="1"/>
    <col min="2" max="2" width="9.140625" customWidth="1"/>
    <col min="3" max="3" width="20.42578125" customWidth="1"/>
    <col min="4" max="4" width="8.85546875" bestFit="1" customWidth="1"/>
    <col min="5" max="8" width="10.140625" customWidth="1"/>
    <col min="9" max="12" width="10.28515625" customWidth="1"/>
    <col min="13" max="13" width="11.7109375" customWidth="1"/>
    <col min="14" max="18" width="10.28515625" customWidth="1"/>
    <col min="19" max="19" width="18" customWidth="1"/>
    <col min="20" max="20" width="10.85546875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4" t="s">
        <v>51</v>
      </c>
      <c r="T1" s="34"/>
    </row>
    <row r="2" spans="1:20" ht="25.5" x14ac:dyDescent="0.3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4"/>
      <c r="T2" s="34"/>
    </row>
    <row r="3" spans="1:20" ht="34.5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4"/>
      <c r="T3" s="34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4"/>
      <c r="T4" s="34"/>
    </row>
    <row r="5" spans="1:20" ht="15" x14ac:dyDescent="0.25">
      <c r="B5" s="14"/>
      <c r="C5" s="14"/>
      <c r="D5" s="37" t="s">
        <v>29</v>
      </c>
      <c r="E5" s="37"/>
      <c r="F5" s="15" t="s">
        <v>32</v>
      </c>
      <c r="G5" s="15" t="s">
        <v>34</v>
      </c>
      <c r="H5" s="15"/>
      <c r="I5" s="37" t="s">
        <v>37</v>
      </c>
      <c r="J5" s="37"/>
      <c r="K5" s="37" t="s">
        <v>40</v>
      </c>
      <c r="L5" s="37"/>
      <c r="M5" s="37" t="s">
        <v>43</v>
      </c>
      <c r="N5" s="37"/>
      <c r="O5" s="37" t="s">
        <v>46</v>
      </c>
      <c r="P5" s="37"/>
      <c r="Q5" s="37"/>
      <c r="R5" s="37"/>
      <c r="S5" s="34"/>
      <c r="T5" s="34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4"/>
      <c r="T6" s="34"/>
    </row>
    <row r="7" spans="1:20" ht="30" customHeight="1" x14ac:dyDescent="0.25">
      <c r="B7" s="31" t="s">
        <v>2</v>
      </c>
      <c r="C7" s="32" t="s">
        <v>21</v>
      </c>
      <c r="D7" s="33" t="s">
        <v>30</v>
      </c>
      <c r="E7" s="31" t="s">
        <v>31</v>
      </c>
      <c r="F7" s="31" t="s">
        <v>33</v>
      </c>
      <c r="G7" s="31" t="s">
        <v>35</v>
      </c>
      <c r="H7" s="31" t="s">
        <v>36</v>
      </c>
      <c r="I7" s="31" t="s">
        <v>38</v>
      </c>
      <c r="J7" s="31" t="s">
        <v>39</v>
      </c>
      <c r="K7" s="31" t="s">
        <v>41</v>
      </c>
      <c r="L7" s="31" t="s">
        <v>42</v>
      </c>
      <c r="M7" s="31" t="s">
        <v>44</v>
      </c>
      <c r="N7" s="31" t="s">
        <v>45</v>
      </c>
      <c r="O7" s="31" t="s">
        <v>47</v>
      </c>
      <c r="P7" s="31" t="s">
        <v>48</v>
      </c>
      <c r="Q7" s="31" t="s">
        <v>49</v>
      </c>
      <c r="R7" s="31" t="s">
        <v>50</v>
      </c>
      <c r="S7" s="31" t="s">
        <v>52</v>
      </c>
      <c r="T7" s="31" t="s">
        <v>53</v>
      </c>
    </row>
    <row r="8" spans="1:20" ht="30" customHeight="1" x14ac:dyDescent="0.25">
      <c r="A8" s="3"/>
      <c r="B8" s="21" t="s">
        <v>3</v>
      </c>
      <c r="C8" s="22" t="s">
        <v>22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43">
        <f>Jõudlus[[#This Row],[E.V. (€)]]-Jõudlus[[#This Row],[A.C. (€)]]</f>
        <v>-41</v>
      </c>
      <c r="J8" s="24">
        <f>IFERROR(Jõudlus[[#This Row],[C.V. (€)]]/Jõudlus[[#This Row],[P.V. (€)]],0)</f>
        <v>-0.16141732283464566</v>
      </c>
      <c r="K8" s="43">
        <f>IFERROR(Jõudlus[[#This Row],[E.V. (€)]]-Jõudlus[[#This Row],[P.V. (€)]],0)</f>
        <v>-29</v>
      </c>
      <c r="L8" s="24">
        <f>IFERROR(Jõudlus[[#This Row],[S.V. (€)]]/Jõudlus[[#This Row],[P.V. (€)]],0)</f>
        <v>-0.1141732283464567</v>
      </c>
      <c r="M8" s="25">
        <f>IFERROR(Jõudlus[[#This Row],[E.V. (€)]]/Jõudlus[[#This Row],[A.C. (€)]],0)</f>
        <v>0.84586466165413532</v>
      </c>
      <c r="N8" s="25">
        <f>IFERROR(Jõudlus[[#This Row],[E.V. (€)]]/Jõudlus[[#This Row],[P.V. (€)]],0)</f>
        <v>0.88582677165354329</v>
      </c>
      <c r="O8" s="45">
        <f>IFERROR(Jõudlus[[#This Row],[E.A.C.]]-Jõudlus[[#This Row],[A.C. (€)]],0)</f>
        <v>312.10666666666668</v>
      </c>
      <c r="P8" s="45">
        <f>IFERROR(Jõudlus[[#This Row],[Üldine B.A.C. (€)]]/Jõudlus[[#This Row],[C.P.I.]],0)</f>
        <v>578.10666666666668</v>
      </c>
      <c r="Q8" s="24">
        <f>IFERROR(Jõudlus[[#This Row],[V.A.C. (€)]]/Jõudlus[[#This Row],[Üldine B.A.C. (€)]],0)</f>
        <v>-0.18222222222222226</v>
      </c>
      <c r="R8" s="43">
        <f>IFERROR(Jõudlus[[#This Row],[Üldine B.A.C. (€)]]-Jõudlus[[#This Row],[E.A.C.]],0)</f>
        <v>-89.106666666666683</v>
      </c>
      <c r="S8" s="25">
        <f>IFERROR((Jõudlus[[#This Row],[S.P.I.]]+Jõudlus[[#This Row],[C.P.I.]])/2,0)</f>
        <v>0.86584571665383936</v>
      </c>
      <c r="T8" s="26" t="str">
        <f>LOOKUP(Jõudlus[[#This Row],[Keskmine indeks]],Olek[Väärtuse alampiir],Olek[Olek])</f>
        <v>ORANŽ</v>
      </c>
    </row>
    <row r="9" spans="1:20" ht="30" customHeight="1" x14ac:dyDescent="0.25">
      <c r="A9" s="3"/>
      <c r="B9" s="11" t="s">
        <v>4</v>
      </c>
      <c r="C9" s="12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44">
        <f>Jõudlus[[#This Row],[E.V. (€)]]-Jõudlus[[#This Row],[A.C. (€)]]</f>
        <v>-10</v>
      </c>
      <c r="J9" s="41">
        <f>IFERROR(Jõudlus[[#This Row],[C.V. (€)]]/Jõudlus[[#This Row],[P.V. (€)]],0)</f>
        <v>-0.10752688172043011</v>
      </c>
      <c r="K9" s="44">
        <f>IFERROR(Jõudlus[[#This Row],[E.V. (€)]]-Jõudlus[[#This Row],[P.V. (€)]],0)</f>
        <v>-3</v>
      </c>
      <c r="L9" s="41">
        <f>IFERROR(Jõudlus[[#This Row],[S.V. (€)]]/Jõudlus[[#This Row],[P.V. (€)]],0)</f>
        <v>-3.2258064516129031E-2</v>
      </c>
      <c r="M9" s="42">
        <f>IFERROR(Jõudlus[[#This Row],[E.V. (€)]]/Jõudlus[[#This Row],[A.C. (€)]],0)</f>
        <v>0.9</v>
      </c>
      <c r="N9" s="42">
        <f>IFERROR(Jõudlus[[#This Row],[E.V. (€)]]/Jõudlus[[#This Row],[P.V. (€)]],0)</f>
        <v>0.967741935483871</v>
      </c>
      <c r="O9" s="46">
        <f>IFERROR(Jõudlus[[#This Row],[E.A.C.]]-Jõudlus[[#This Row],[A.C. (€)]],0)</f>
        <v>106.66666666666666</v>
      </c>
      <c r="P9" s="46">
        <f>IFERROR(Jõudlus[[#This Row],[Üldine B.A.C. (€)]]/Jõudlus[[#This Row],[C.P.I.]],0)</f>
        <v>206.66666666666666</v>
      </c>
      <c r="Q9" s="41">
        <f>IFERROR(Jõudlus[[#This Row],[V.A.C. (€)]]/Jõudlus[[#This Row],[Üldine B.A.C. (€)]],0)</f>
        <v>-0.11111111111111106</v>
      </c>
      <c r="R9" s="44">
        <f>IFERROR(Jõudlus[[#This Row],[Üldine B.A.C. (€)]]-Jõudlus[[#This Row],[E.A.C.]],0)</f>
        <v>-20.666666666666657</v>
      </c>
      <c r="S9" s="42">
        <f>IFERROR((Jõudlus[[#This Row],[S.P.I.]]+Jõudlus[[#This Row],[C.P.I.]])/2,0)</f>
        <v>0.93387096774193545</v>
      </c>
      <c r="T9" s="26" t="str">
        <f>LOOKUP(Jõudlus[[#This Row],[Keskmine indeks]],Olek[Väärtuse alampiir],Olek[Olek])</f>
        <v>ORANŽ</v>
      </c>
    </row>
    <row r="10" spans="1:20" ht="30" customHeight="1" x14ac:dyDescent="0.25">
      <c r="B10" s="11" t="s">
        <v>5</v>
      </c>
      <c r="C10" s="13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44">
        <f>Jõudlus[[#This Row],[E.V. (€)]]-Jõudlus[[#This Row],[A.C. (€)]]</f>
        <v>-10</v>
      </c>
      <c r="J10" s="41">
        <f>IFERROR(Jõudlus[[#This Row],[C.V. (€)]]/Jõudlus[[#This Row],[P.V. (€)]],0)</f>
        <v>-0.18181818181818182</v>
      </c>
      <c r="K10" s="44">
        <f>IFERROR(Jõudlus[[#This Row],[E.V. (€)]]-Jõudlus[[#This Row],[P.V. (€)]],0)</f>
        <v>-5</v>
      </c>
      <c r="L10" s="41">
        <f>IFERROR(Jõudlus[[#This Row],[S.V. (€)]]/Jõudlus[[#This Row],[P.V. (€)]],0)</f>
        <v>-9.0909090909090912E-2</v>
      </c>
      <c r="M10" s="42">
        <f>IFERROR(Jõudlus[[#This Row],[E.V. (€)]]/Jõudlus[[#This Row],[A.C. (€)]],0)</f>
        <v>0.83333333333333337</v>
      </c>
      <c r="N10" s="42">
        <f>IFERROR(Jõudlus[[#This Row],[E.V. (€)]]/Jõudlus[[#This Row],[P.V. (€)]],0)</f>
        <v>0.90909090909090906</v>
      </c>
      <c r="O10" s="46">
        <f>IFERROR(Jõudlus[[#This Row],[E.A.C.]]-Jõudlus[[#This Row],[A.C. (€)]],0)</f>
        <v>60</v>
      </c>
      <c r="P10" s="46">
        <f>IFERROR(Jõudlus[[#This Row],[Üldine B.A.C. (€)]]/Jõudlus[[#This Row],[C.P.I.]],0)</f>
        <v>120</v>
      </c>
      <c r="Q10" s="41">
        <f>IFERROR(Jõudlus[[#This Row],[V.A.C. (€)]]/Jõudlus[[#This Row],[Üldine B.A.C. (€)]],0)</f>
        <v>-0.2</v>
      </c>
      <c r="R10" s="44">
        <f>IFERROR(Jõudlus[[#This Row],[Üldine B.A.C. (€)]]-Jõudlus[[#This Row],[E.A.C.]],0)</f>
        <v>-20</v>
      </c>
      <c r="S10" s="42">
        <f>IFERROR((Jõudlus[[#This Row],[S.P.I.]]+Jõudlus[[#This Row],[C.P.I.]])/2,0)</f>
        <v>0.87121212121212122</v>
      </c>
      <c r="T10" s="26" t="str">
        <f>LOOKUP(Jõudlus[[#This Row],[Keskmine indeks]],Olek[Väärtuse alampiir],Olek[Olek])</f>
        <v>ORANŽ</v>
      </c>
    </row>
    <row r="11" spans="1:20" ht="30" customHeight="1" x14ac:dyDescent="0.25">
      <c r="B11" s="11" t="s">
        <v>6</v>
      </c>
      <c r="C11" s="13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44">
        <f>Jõudlus[[#This Row],[E.V. (€)]]-Jõudlus[[#This Row],[A.C. (€)]]</f>
        <v>-4</v>
      </c>
      <c r="J11" s="41">
        <f>IFERROR(Jõudlus[[#This Row],[C.V. (€)]]/Jõudlus[[#This Row],[P.V. (€)]],0)</f>
        <v>-0.30769230769230771</v>
      </c>
      <c r="K11" s="44">
        <f>IFERROR(Jõudlus[[#This Row],[E.V. (€)]]-Jõudlus[[#This Row],[P.V. (€)]],0)</f>
        <v>1</v>
      </c>
      <c r="L11" s="41">
        <f>IFERROR(Jõudlus[[#This Row],[S.V. (€)]]/Jõudlus[[#This Row],[P.V. (€)]],0)</f>
        <v>7.6923076923076927E-2</v>
      </c>
      <c r="M11" s="42">
        <f>IFERROR(Jõudlus[[#This Row],[E.V. (€)]]/Jõudlus[[#This Row],[A.C. (€)]],0)</f>
        <v>0.77777777777777779</v>
      </c>
      <c r="N11" s="42">
        <f>IFERROR(Jõudlus[[#This Row],[E.V. (€)]]/Jõudlus[[#This Row],[P.V. (€)]],0)</f>
        <v>1.0769230769230769</v>
      </c>
      <c r="O11" s="46">
        <f>IFERROR(Jõudlus[[#This Row],[E.A.C.]]-Jõudlus[[#This Row],[A.C. (€)]],0)</f>
        <v>18</v>
      </c>
      <c r="P11" s="46">
        <f>IFERROR(Jõudlus[[#This Row],[Üldine B.A.C. (€)]]/Jõudlus[[#This Row],[C.P.I.]],0)</f>
        <v>36</v>
      </c>
      <c r="Q11" s="41">
        <f>IFERROR(Jõudlus[[#This Row],[V.A.C. (€)]]/Jõudlus[[#This Row],[Üldine B.A.C. (€)]],0)</f>
        <v>-0.2857142857142857</v>
      </c>
      <c r="R11" s="44">
        <f>IFERROR(Jõudlus[[#This Row],[Üldine B.A.C. (€)]]-Jõudlus[[#This Row],[E.A.C.]],0)</f>
        <v>-8</v>
      </c>
      <c r="S11" s="42">
        <f>IFERROR((Jõudlus[[#This Row],[S.P.I.]]+Jõudlus[[#This Row],[C.P.I.]])/2,0)</f>
        <v>0.92735042735042739</v>
      </c>
      <c r="T11" s="26" t="str">
        <f>LOOKUP(Jõudlus[[#This Row],[Keskmine indeks]],Olek[Väärtuse alampiir],Olek[Olek])</f>
        <v>ORANŽ</v>
      </c>
    </row>
    <row r="12" spans="1:20" ht="30" customHeight="1" x14ac:dyDescent="0.25">
      <c r="B12" s="11" t="s">
        <v>7</v>
      </c>
      <c r="C12" s="13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44">
        <f>Jõudlus[[#This Row],[E.V. (€)]]-Jõudlus[[#This Row],[A.C. (€)]]</f>
        <v>4</v>
      </c>
      <c r="J12" s="41">
        <f>IFERROR(Jõudlus[[#This Row],[C.V. (€)]]/Jõudlus[[#This Row],[P.V. (€)]],0)</f>
        <v>0.16</v>
      </c>
      <c r="K12" s="44">
        <f>IFERROR(Jõudlus[[#This Row],[E.V. (€)]]-Jõudlus[[#This Row],[P.V. (€)]],0)</f>
        <v>1</v>
      </c>
      <c r="L12" s="41">
        <f>IFERROR(Jõudlus[[#This Row],[S.V. (€)]]/Jõudlus[[#This Row],[P.V. (€)]],0)</f>
        <v>0.04</v>
      </c>
      <c r="M12" s="42">
        <f>IFERROR(Jõudlus[[#This Row],[E.V. (€)]]/Jõudlus[[#This Row],[A.C. (€)]],0)</f>
        <v>1.1818181818181819</v>
      </c>
      <c r="N12" s="42">
        <f>IFERROR(Jõudlus[[#This Row],[E.V. (€)]]/Jõudlus[[#This Row],[P.V. (€)]],0)</f>
        <v>1.04</v>
      </c>
      <c r="O12" s="46">
        <f>IFERROR(Jõudlus[[#This Row],[E.A.C.]]-Jõudlus[[#This Row],[A.C. (€)]],0)</f>
        <v>27.076923076923073</v>
      </c>
      <c r="P12" s="46">
        <f>IFERROR(Jõudlus[[#This Row],[Üldine B.A.C. (€)]]/Jõudlus[[#This Row],[C.P.I.]],0)</f>
        <v>49.076923076923073</v>
      </c>
      <c r="Q12" s="41">
        <f>IFERROR(Jõudlus[[#This Row],[V.A.C. (€)]]/Jõudlus[[#This Row],[Üldine B.A.C. (€)]],0)</f>
        <v>0.15384615384615391</v>
      </c>
      <c r="R12" s="44">
        <f>IFERROR(Jõudlus[[#This Row],[Üldine B.A.C. (€)]]-Jõudlus[[#This Row],[E.A.C.]],0)</f>
        <v>8.9230769230769269</v>
      </c>
      <c r="S12" s="42">
        <f>IFERROR((Jõudlus[[#This Row],[S.P.I.]]+Jõudlus[[#This Row],[C.P.I.]])/2,0)</f>
        <v>1.1109090909090908</v>
      </c>
      <c r="T12" s="26" t="str">
        <f>LOOKUP(Jõudlus[[#This Row],[Keskmine indeks]],Olek[Väärtuse alampiir],Olek[Olek])</f>
        <v>ROHELINE</v>
      </c>
    </row>
    <row r="13" spans="1:20" ht="30" customHeight="1" x14ac:dyDescent="0.25">
      <c r="A13" s="3"/>
      <c r="B13" s="11" t="s">
        <v>8</v>
      </c>
      <c r="C13" s="12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44">
        <f>Jõudlus[[#This Row],[E.V. (€)]]-Jõudlus[[#This Row],[A.C. (€)]]</f>
        <v>-31</v>
      </c>
      <c r="J13" s="41">
        <f>IFERROR(Jõudlus[[#This Row],[C.V. (€)]]/Jõudlus[[#This Row],[P.V. (€)]],0)</f>
        <v>-0.19254658385093168</v>
      </c>
      <c r="K13" s="44">
        <f>IFERROR(Jõudlus[[#This Row],[E.V. (€)]]-Jõudlus[[#This Row],[P.V. (€)]],0)</f>
        <v>-26</v>
      </c>
      <c r="L13" s="41">
        <f>IFERROR(Jõudlus[[#This Row],[S.V. (€)]]/Jõudlus[[#This Row],[P.V. (€)]],0)</f>
        <v>-0.16149068322981366</v>
      </c>
      <c r="M13" s="42">
        <f>IFERROR(Jõudlus[[#This Row],[E.V. (€)]]/Jõudlus[[#This Row],[A.C. (€)]],0)</f>
        <v>0.81325301204819278</v>
      </c>
      <c r="N13" s="42">
        <f>IFERROR(Jõudlus[[#This Row],[E.V. (€)]]/Jõudlus[[#This Row],[P.V. (€)]],0)</f>
        <v>0.83850931677018636</v>
      </c>
      <c r="O13" s="46">
        <f>IFERROR(Jõudlus[[#This Row],[E.A.C.]]-Jõudlus[[#This Row],[A.C. (€)]],0)</f>
        <v>206.57777777777778</v>
      </c>
      <c r="P13" s="46">
        <f>IFERROR(Jõudlus[[#This Row],[Üldine B.A.C. (€)]]/Jõudlus[[#This Row],[C.P.I.]],0)</f>
        <v>372.57777777777778</v>
      </c>
      <c r="Q13" s="41">
        <f>IFERROR(Jõudlus[[#This Row],[V.A.C. (€)]]/Jõudlus[[#This Row],[Üldine B.A.C. (€)]],0)</f>
        <v>-0.22962962962962966</v>
      </c>
      <c r="R13" s="44">
        <f>IFERROR(Jõudlus[[#This Row],[Üldine B.A.C. (€)]]-Jõudlus[[#This Row],[E.A.C.]],0)</f>
        <v>-69.577777777777783</v>
      </c>
      <c r="S13" s="42">
        <f>IFERROR((Jõudlus[[#This Row],[S.P.I.]]+Jõudlus[[#This Row],[C.P.I.]])/2,0)</f>
        <v>0.82588116440918957</v>
      </c>
      <c r="T13" s="26" t="str">
        <f>LOOKUP(Jõudlus[[#This Row],[Keskmine indeks]],Olek[Väärtuse alampiir],Olek[Olek])</f>
        <v>PUNANE</v>
      </c>
    </row>
    <row r="14" spans="1:20" ht="30" customHeight="1" x14ac:dyDescent="0.25">
      <c r="B14" s="11" t="s">
        <v>9</v>
      </c>
      <c r="C14" s="13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44">
        <f>Jõudlus[[#This Row],[E.V. (€)]]-Jõudlus[[#This Row],[A.C. (€)]]</f>
        <v>-20</v>
      </c>
      <c r="J14" s="41">
        <f>IFERROR(Jõudlus[[#This Row],[C.V. (€)]]/Jõudlus[[#This Row],[P.V. (€)]],0)</f>
        <v>-0.21739130434782608</v>
      </c>
      <c r="K14" s="44">
        <f>IFERROR(Jõudlus[[#This Row],[E.V. (€)]]-Jõudlus[[#This Row],[P.V. (€)]],0)</f>
        <v>-12</v>
      </c>
      <c r="L14" s="41">
        <f>IFERROR(Jõudlus[[#This Row],[S.V. (€)]]/Jõudlus[[#This Row],[P.V. (€)]],0)</f>
        <v>-0.13043478260869565</v>
      </c>
      <c r="M14" s="42">
        <f>IFERROR(Jõudlus[[#This Row],[E.V. (€)]]/Jõudlus[[#This Row],[A.C. (€)]],0)</f>
        <v>0.8</v>
      </c>
      <c r="N14" s="42">
        <f>IFERROR(Jõudlus[[#This Row],[E.V. (€)]]/Jõudlus[[#This Row],[P.V. (€)]],0)</f>
        <v>0.86956521739130432</v>
      </c>
      <c r="O14" s="46">
        <f>IFERROR(Jõudlus[[#This Row],[E.A.C.]]-Jõudlus[[#This Row],[A.C. (€)]],0)</f>
        <v>125</v>
      </c>
      <c r="P14" s="46">
        <f>IFERROR(Jõudlus[[#This Row],[Üldine B.A.C. (€)]]/Jõudlus[[#This Row],[C.P.I.]],0)</f>
        <v>225</v>
      </c>
      <c r="Q14" s="41">
        <f>IFERROR(Jõudlus[[#This Row],[V.A.C. (€)]]/Jõudlus[[#This Row],[Üldine B.A.C. (€)]],0)</f>
        <v>-0.25</v>
      </c>
      <c r="R14" s="44">
        <f>IFERROR(Jõudlus[[#This Row],[Üldine B.A.C. (€)]]-Jõudlus[[#This Row],[E.A.C.]],0)</f>
        <v>-45</v>
      </c>
      <c r="S14" s="42">
        <f>IFERROR((Jõudlus[[#This Row],[S.P.I.]]+Jõudlus[[#This Row],[C.P.I.]])/2,0)</f>
        <v>0.83478260869565224</v>
      </c>
      <c r="T14" s="26" t="str">
        <f>LOOKUP(Jõudlus[[#This Row],[Keskmine indeks]],Olek[Väärtuse alampiir],Olek[Olek])</f>
        <v>PUNANE</v>
      </c>
    </row>
    <row r="15" spans="1:20" ht="30" customHeight="1" x14ac:dyDescent="0.25">
      <c r="B15" s="11" t="s">
        <v>10</v>
      </c>
      <c r="C15" s="13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44">
        <f>Jõudlus[[#This Row],[E.V. (€)]]-Jõudlus[[#This Row],[A.C. (€)]]</f>
        <v>-10</v>
      </c>
      <c r="J15" s="41">
        <f>IFERROR(Jõudlus[[#This Row],[C.V. (€)]]/Jõudlus[[#This Row],[P.V. (€)]],0)</f>
        <v>-0.2857142857142857</v>
      </c>
      <c r="K15" s="44">
        <f>IFERROR(Jõudlus[[#This Row],[E.V. (€)]]-Jõudlus[[#This Row],[P.V. (€)]],0)</f>
        <v>-15</v>
      </c>
      <c r="L15" s="41">
        <f>IFERROR(Jõudlus[[#This Row],[S.V. (€)]]/Jõudlus[[#This Row],[P.V. (€)]],0)</f>
        <v>-0.42857142857142855</v>
      </c>
      <c r="M15" s="42">
        <f>IFERROR(Jõudlus[[#This Row],[E.V. (€)]]/Jõudlus[[#This Row],[A.C. (€)]],0)</f>
        <v>0.66666666666666663</v>
      </c>
      <c r="N15" s="42">
        <f>IFERROR(Jõudlus[[#This Row],[E.V. (€)]]/Jõudlus[[#This Row],[P.V. (€)]],0)</f>
        <v>0.5714285714285714</v>
      </c>
      <c r="O15" s="46">
        <f>IFERROR(Jõudlus[[#This Row],[E.A.C.]]-Jõudlus[[#This Row],[A.C. (€)]],0)</f>
        <v>37.5</v>
      </c>
      <c r="P15" s="46">
        <f>IFERROR(Jõudlus[[#This Row],[Üldine B.A.C. (€)]]/Jõudlus[[#This Row],[C.P.I.]],0)</f>
        <v>67.5</v>
      </c>
      <c r="Q15" s="41">
        <f>IFERROR(Jõudlus[[#This Row],[V.A.C. (€)]]/Jõudlus[[#This Row],[Üldine B.A.C. (€)]],0)</f>
        <v>-0.5</v>
      </c>
      <c r="R15" s="44">
        <f>IFERROR(Jõudlus[[#This Row],[Üldine B.A.C. (€)]]-Jõudlus[[#This Row],[E.A.C.]],0)</f>
        <v>-22.5</v>
      </c>
      <c r="S15" s="42">
        <f>IFERROR((Jõudlus[[#This Row],[S.P.I.]]+Jõudlus[[#This Row],[C.P.I.]])/2,0)</f>
        <v>0.61904761904761907</v>
      </c>
      <c r="T15" s="26" t="str">
        <f>LOOKUP(Jõudlus[[#This Row],[Keskmine indeks]],Olek[Väärtuse alampiir],Olek[Olek])</f>
        <v>MUST</v>
      </c>
    </row>
    <row r="16" spans="1:20" ht="30" customHeight="1" x14ac:dyDescent="0.25">
      <c r="B16" s="11" t="s">
        <v>11</v>
      </c>
      <c r="C16" s="13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44">
        <f>Jõudlus[[#This Row],[E.V. (€)]]-Jõudlus[[#This Row],[A.C. (€)]]</f>
        <v>-1</v>
      </c>
      <c r="J16" s="41">
        <f>IFERROR(Jõudlus[[#This Row],[C.V. (€)]]/Jõudlus[[#This Row],[P.V. (€)]],0)</f>
        <v>-2.9411764705882353E-2</v>
      </c>
      <c r="K16" s="44">
        <f>IFERROR(Jõudlus[[#This Row],[E.V. (€)]]-Jõudlus[[#This Row],[P.V. (€)]],0)</f>
        <v>1</v>
      </c>
      <c r="L16" s="41">
        <f>IFERROR(Jõudlus[[#This Row],[S.V. (€)]]/Jõudlus[[#This Row],[P.V. (€)]],0)</f>
        <v>2.9411764705882353E-2</v>
      </c>
      <c r="M16" s="42">
        <f>IFERROR(Jõudlus[[#This Row],[E.V. (€)]]/Jõudlus[[#This Row],[A.C. (€)]],0)</f>
        <v>0.97222222222222221</v>
      </c>
      <c r="N16" s="42">
        <f>IFERROR(Jõudlus[[#This Row],[E.V. (€)]]/Jõudlus[[#This Row],[P.V. (€)]],0)</f>
        <v>1.0294117647058822</v>
      </c>
      <c r="O16" s="46">
        <f>IFERROR(Jõudlus[[#This Row],[E.A.C.]]-Jõudlus[[#This Row],[A.C. (€)]],0)</f>
        <v>44.228571428571428</v>
      </c>
      <c r="P16" s="46">
        <f>IFERROR(Jõudlus[[#This Row],[Üldine B.A.C. (€)]]/Jõudlus[[#This Row],[C.P.I.]],0)</f>
        <v>80.228571428571428</v>
      </c>
      <c r="Q16" s="41">
        <f>IFERROR(Jõudlus[[#This Row],[V.A.C. (€)]]/Jõudlus[[#This Row],[Üldine B.A.C. (€)]],0)</f>
        <v>-2.857142857142856E-2</v>
      </c>
      <c r="R16" s="44">
        <f>IFERROR(Jõudlus[[#This Row],[Üldine B.A.C. (€)]]-Jõudlus[[#This Row],[E.A.C.]],0)</f>
        <v>-2.2285714285714278</v>
      </c>
      <c r="S16" s="42">
        <f>IFERROR((Jõudlus[[#This Row],[S.P.I.]]+Jõudlus[[#This Row],[C.P.I.]])/2,0)</f>
        <v>1.0008169934640523</v>
      </c>
      <c r="T16" s="26" t="str">
        <f>LOOKUP(Jõudlus[[#This Row],[Keskmine indeks]],Olek[Väärtuse alampiir],Olek[Olek])</f>
        <v>ROHELINE</v>
      </c>
    </row>
    <row r="17" spans="1:20" ht="30" customHeight="1" x14ac:dyDescent="0.25">
      <c r="A17" s="3"/>
      <c r="B17" s="21" t="s">
        <v>12</v>
      </c>
      <c r="C17" s="22" t="s">
        <v>28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43">
        <f>Jõudlus[[#This Row],[E.V. (€)]]-Jõudlus[[#This Row],[A.C. (€)]]</f>
        <v>-25</v>
      </c>
      <c r="J17" s="24">
        <f>IFERROR(Jõudlus[[#This Row],[C.V. (€)]]/Jõudlus[[#This Row],[P.V. (€)]],0)</f>
        <v>-6.8870523415977963E-2</v>
      </c>
      <c r="K17" s="43">
        <f>IFERROR(Jõudlus[[#This Row],[E.V. (€)]]-Jõudlus[[#This Row],[P.V. (€)]],0)</f>
        <v>42</v>
      </c>
      <c r="L17" s="24">
        <f>IFERROR(Jõudlus[[#This Row],[S.V. (€)]]/Jõudlus[[#This Row],[P.V. (€)]],0)</f>
        <v>0.11570247933884298</v>
      </c>
      <c r="M17" s="25">
        <f>IFERROR(Jõudlus[[#This Row],[E.V. (€)]]/Jõudlus[[#This Row],[A.C. (€)]],0)</f>
        <v>0.94186046511627908</v>
      </c>
      <c r="N17" s="25">
        <f>IFERROR(Jõudlus[[#This Row],[E.V. (€)]]/Jõudlus[[#This Row],[P.V. (€)]],0)</f>
        <v>1.115702479338843</v>
      </c>
      <c r="O17" s="45">
        <f>IFERROR(Jõudlus[[#This Row],[E.A.C.]]-Jõudlus[[#This Row],[A.C. (€)]],0)</f>
        <v>318.51851851851848</v>
      </c>
      <c r="P17" s="45">
        <f>IFERROR(Jõudlus[[#This Row],[Üldine B.A.C. (€)]]/Jõudlus[[#This Row],[C.P.I.]],0)</f>
        <v>748.51851851851848</v>
      </c>
      <c r="Q17" s="24">
        <f>IFERROR(Jõudlus[[#This Row],[V.A.C. (€)]]/Jõudlus[[#This Row],[Üldine B.A.C. (€)]],0)</f>
        <v>-6.1728395061728336E-2</v>
      </c>
      <c r="R17" s="43">
        <f>IFERROR(Jõudlus[[#This Row],[Üldine B.A.C. (€)]]-Jõudlus[[#This Row],[E.A.C.]],0)</f>
        <v>-43.518518518518476</v>
      </c>
      <c r="S17" s="25">
        <f>IFERROR((Jõudlus[[#This Row],[S.P.I.]]+Jõudlus[[#This Row],[C.P.I.]])/2,0)</f>
        <v>1.028781472227561</v>
      </c>
      <c r="T17" s="26" t="str">
        <f>LOOKUP(Jõudlus[[#This Row],[Keskmine indeks]],Olek[Väärtuse alampiir],Olek[Olek])</f>
        <v>ROHELINE</v>
      </c>
    </row>
    <row r="18" spans="1:20" ht="30" customHeight="1" x14ac:dyDescent="0.25">
      <c r="A18" s="3"/>
      <c r="B18" s="11" t="s">
        <v>13</v>
      </c>
      <c r="C18" s="12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44">
        <f>Jõudlus[[#This Row],[E.V. (€)]]-Jõudlus[[#This Row],[A.C. (€)]]</f>
        <v>-15</v>
      </c>
      <c r="J18" s="41">
        <f>IFERROR(Jõudlus[[#This Row],[C.V. (€)]]/Jõudlus[[#This Row],[P.V. (€)]],0)</f>
        <v>-0.10135135135135136</v>
      </c>
      <c r="K18" s="44">
        <f>IFERROR(Jõudlus[[#This Row],[E.V. (€)]]-Jõudlus[[#This Row],[P.V. (€)]],0)</f>
        <v>62</v>
      </c>
      <c r="L18" s="41">
        <f>IFERROR(Jõudlus[[#This Row],[S.V. (€)]]/Jõudlus[[#This Row],[P.V. (€)]],0)</f>
        <v>0.41891891891891891</v>
      </c>
      <c r="M18" s="42">
        <f>IFERROR(Jõudlus[[#This Row],[E.V. (€)]]/Jõudlus[[#This Row],[A.C. (€)]],0)</f>
        <v>0.93333333333333335</v>
      </c>
      <c r="N18" s="42">
        <f>IFERROR(Jõudlus[[#This Row],[E.V. (€)]]/Jõudlus[[#This Row],[P.V. (€)]],0)</f>
        <v>1.4189189189189189</v>
      </c>
      <c r="O18" s="46">
        <f>IFERROR(Jõudlus[[#This Row],[E.A.C.]]-Jõudlus[[#This Row],[A.C. (€)]],0)</f>
        <v>176.78571428571428</v>
      </c>
      <c r="P18" s="46">
        <f>IFERROR(Jõudlus[[#This Row],[Üldine B.A.C. (€)]]/Jõudlus[[#This Row],[C.P.I.]],0)</f>
        <v>401.78571428571428</v>
      </c>
      <c r="Q18" s="41">
        <f>IFERROR(Jõudlus[[#This Row],[V.A.C. (€)]]/Jõudlus[[#This Row],[Üldine B.A.C. (€)]],0)</f>
        <v>-7.1428571428571411E-2</v>
      </c>
      <c r="R18" s="44">
        <f>IFERROR(Jõudlus[[#This Row],[Üldine B.A.C. (€)]]-Jõudlus[[#This Row],[E.A.C.]],0)</f>
        <v>-26.785714285714278</v>
      </c>
      <c r="S18" s="42">
        <f>IFERROR((Jõudlus[[#This Row],[S.P.I.]]+Jõudlus[[#This Row],[C.P.I.]])/2,0)</f>
        <v>1.176126126126126</v>
      </c>
      <c r="T18" s="26" t="str">
        <f>LOOKUP(Jõudlus[[#This Row],[Keskmine indeks]],Olek[Väärtuse alampiir],Olek[Olek])</f>
        <v>ROHELINE</v>
      </c>
    </row>
    <row r="19" spans="1:20" ht="30" customHeight="1" x14ac:dyDescent="0.25">
      <c r="B19" s="11" t="s">
        <v>14</v>
      </c>
      <c r="C19" s="13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44">
        <f>Jõudlus[[#This Row],[E.V. (€)]]-Jõudlus[[#This Row],[A.C. (€)]]</f>
        <v>-25</v>
      </c>
      <c r="J19" s="41">
        <f>IFERROR(Jõudlus[[#This Row],[C.V. (€)]]/Jõudlus[[#This Row],[P.V. (€)]],0)</f>
        <v>-0.45454545454545453</v>
      </c>
      <c r="K19" s="44">
        <f>IFERROR(Jõudlus[[#This Row],[E.V. (€)]]-Jõudlus[[#This Row],[P.V. (€)]],0)</f>
        <v>70</v>
      </c>
      <c r="L19" s="41">
        <f>IFERROR(Jõudlus[[#This Row],[S.V. (€)]]/Jõudlus[[#This Row],[P.V. (€)]],0)</f>
        <v>1.2727272727272727</v>
      </c>
      <c r="M19" s="42">
        <f>IFERROR(Jõudlus[[#This Row],[E.V. (€)]]/Jõudlus[[#This Row],[A.C. (€)]],0)</f>
        <v>0.83333333333333337</v>
      </c>
      <c r="N19" s="42">
        <f>IFERROR(Jõudlus[[#This Row],[E.V. (€)]]/Jõudlus[[#This Row],[P.V. (€)]],0)</f>
        <v>2.2727272727272729</v>
      </c>
      <c r="O19" s="46">
        <f>IFERROR(Jõudlus[[#This Row],[E.A.C.]]-Jõudlus[[#This Row],[A.C. (€)]],0)</f>
        <v>150</v>
      </c>
      <c r="P19" s="46">
        <f>IFERROR(Jõudlus[[#This Row],[Üldine B.A.C. (€)]]/Jõudlus[[#This Row],[C.P.I.]],0)</f>
        <v>300</v>
      </c>
      <c r="Q19" s="41">
        <f>IFERROR(Jõudlus[[#This Row],[V.A.C. (€)]]/Jõudlus[[#This Row],[Üldine B.A.C. (€)]],0)</f>
        <v>-0.2</v>
      </c>
      <c r="R19" s="44">
        <f>IFERROR(Jõudlus[[#This Row],[Üldine B.A.C. (€)]]-Jõudlus[[#This Row],[E.A.C.]],0)</f>
        <v>-50</v>
      </c>
      <c r="S19" s="42">
        <f>IFERROR((Jõudlus[[#This Row],[S.P.I.]]+Jõudlus[[#This Row],[C.P.I.]])/2,0)</f>
        <v>1.5530303030303032</v>
      </c>
      <c r="T19" s="26" t="str">
        <f>LOOKUP(Jõudlus[[#This Row],[Keskmine indeks]],Olek[Väärtuse alampiir],Olek[Olek])</f>
        <v>ROHELINE</v>
      </c>
    </row>
    <row r="20" spans="1:20" ht="30" customHeight="1" x14ac:dyDescent="0.25">
      <c r="B20" s="11" t="s">
        <v>15</v>
      </c>
      <c r="C20" s="13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44">
        <f>Jõudlus[[#This Row],[E.V. (€)]]-Jõudlus[[#This Row],[A.C. (€)]]</f>
        <v>5</v>
      </c>
      <c r="J20" s="41">
        <f>IFERROR(Jõudlus[[#This Row],[C.V. (€)]]/Jõudlus[[#This Row],[P.V. (€)]],0)</f>
        <v>6.097560975609756E-2</v>
      </c>
      <c r="K20" s="44">
        <f>IFERROR(Jõudlus[[#This Row],[E.V. (€)]]-Jõudlus[[#This Row],[P.V. (€)]],0)</f>
        <v>-12</v>
      </c>
      <c r="L20" s="41">
        <f>IFERROR(Jõudlus[[#This Row],[S.V. (€)]]/Jõudlus[[#This Row],[P.V. (€)]],0)</f>
        <v>-0.14634146341463414</v>
      </c>
      <c r="M20" s="42">
        <f>IFERROR(Jõudlus[[#This Row],[E.V. (€)]]/Jõudlus[[#This Row],[A.C. (€)]],0)</f>
        <v>1.0769230769230769</v>
      </c>
      <c r="N20" s="42">
        <f>IFERROR(Jõudlus[[#This Row],[E.V. (€)]]/Jõudlus[[#This Row],[P.V. (€)]],0)</f>
        <v>0.85365853658536583</v>
      </c>
      <c r="O20" s="46">
        <f>IFERROR(Jõudlus[[#This Row],[E.A.C.]]-Jõudlus[[#This Row],[A.C. (€)]],0)</f>
        <v>27.857142857142861</v>
      </c>
      <c r="P20" s="46">
        <f>IFERROR(Jõudlus[[#This Row],[Üldine B.A.C. (€)]]/Jõudlus[[#This Row],[C.P.I.]],0)</f>
        <v>92.857142857142861</v>
      </c>
      <c r="Q20" s="41">
        <f>IFERROR(Jõudlus[[#This Row],[V.A.C. (€)]]/Jõudlus[[#This Row],[Üldine B.A.C. (€)]],0)</f>
        <v>7.1428571428571383E-2</v>
      </c>
      <c r="R20" s="44">
        <f>IFERROR(Jõudlus[[#This Row],[Üldine B.A.C. (€)]]-Jõudlus[[#This Row],[E.A.C.]],0)</f>
        <v>7.1428571428571388</v>
      </c>
      <c r="S20" s="42">
        <f>IFERROR((Jõudlus[[#This Row],[S.P.I.]]+Jõudlus[[#This Row],[C.P.I.]])/2,0)</f>
        <v>0.96529080675422141</v>
      </c>
      <c r="T20" s="26" t="str">
        <f>LOOKUP(Jõudlus[[#This Row],[Keskmine indeks]],Olek[Väärtuse alampiir],Olek[Olek])</f>
        <v>ORANŽ</v>
      </c>
    </row>
    <row r="21" spans="1:20" ht="30" customHeight="1" x14ac:dyDescent="0.25">
      <c r="B21" s="11" t="s">
        <v>16</v>
      </c>
      <c r="C21" s="13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44">
        <f>Jõudlus[[#This Row],[E.V. (€)]]-Jõudlus[[#This Row],[A.C. (€)]]</f>
        <v>5</v>
      </c>
      <c r="J21" s="41">
        <f>IFERROR(Jõudlus[[#This Row],[C.V. (€)]]/Jõudlus[[#This Row],[P.V. (€)]],0)</f>
        <v>0.45454545454545453</v>
      </c>
      <c r="K21" s="44">
        <f>IFERROR(Jõudlus[[#This Row],[E.V. (€)]]-Jõudlus[[#This Row],[P.V. (€)]],0)</f>
        <v>4</v>
      </c>
      <c r="L21" s="41">
        <f>IFERROR(Jõudlus[[#This Row],[S.V. (€)]]/Jõudlus[[#This Row],[P.V. (€)]],0)</f>
        <v>0.36363636363636365</v>
      </c>
      <c r="M21" s="42">
        <f>IFERROR(Jõudlus[[#This Row],[E.V. (€)]]/Jõudlus[[#This Row],[A.C. (€)]],0)</f>
        <v>1.5</v>
      </c>
      <c r="N21" s="42">
        <f>IFERROR(Jõudlus[[#This Row],[E.V. (€)]]/Jõudlus[[#This Row],[P.V. (€)]],0)</f>
        <v>1.3636363636363635</v>
      </c>
      <c r="O21" s="46">
        <f>IFERROR(Jõudlus[[#This Row],[E.A.C.]]-Jõudlus[[#This Row],[A.C. (€)]],0)</f>
        <v>6.6666666666666679</v>
      </c>
      <c r="P21" s="46">
        <f>IFERROR(Jõudlus[[#This Row],[Üldine B.A.C. (€)]]/Jõudlus[[#This Row],[C.P.I.]],0)</f>
        <v>16.666666666666668</v>
      </c>
      <c r="Q21" s="41">
        <f>IFERROR(Jõudlus[[#This Row],[V.A.C. (€)]]/Jõudlus[[#This Row],[Üldine B.A.C. (€)]],0)</f>
        <v>0.33333333333333326</v>
      </c>
      <c r="R21" s="44">
        <f>IFERROR(Jõudlus[[#This Row],[Üldine B.A.C. (€)]]-Jõudlus[[#This Row],[E.A.C.]],0)</f>
        <v>8.3333333333333321</v>
      </c>
      <c r="S21" s="42">
        <f>IFERROR((Jõudlus[[#This Row],[S.P.I.]]+Jõudlus[[#This Row],[C.P.I.]])/2,0)</f>
        <v>1.4318181818181817</v>
      </c>
      <c r="T21" s="26" t="str">
        <f>LOOKUP(Jõudlus[[#This Row],[Keskmine indeks]],Olek[Väärtuse alampiir],Olek[Olek])</f>
        <v>ROHELINE</v>
      </c>
    </row>
    <row r="22" spans="1:20" ht="30" customHeight="1" x14ac:dyDescent="0.25">
      <c r="A22" s="3"/>
      <c r="B22" s="11" t="s">
        <v>17</v>
      </c>
      <c r="C22" s="12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44">
        <f>Jõudlus[[#This Row],[E.V. (€)]]-Jõudlus[[#This Row],[A.C. (€)]]</f>
        <v>-10</v>
      </c>
      <c r="J22" s="41">
        <f>IFERROR(Jõudlus[[#This Row],[C.V. (€)]]/Jõudlus[[#This Row],[P.V. (€)]],0)</f>
        <v>-4.6511627906976744E-2</v>
      </c>
      <c r="K22" s="44">
        <f>IFERROR(Jõudlus[[#This Row],[E.V. (€)]]-Jõudlus[[#This Row],[P.V. (€)]],0)</f>
        <v>-20</v>
      </c>
      <c r="L22" s="41">
        <f>IFERROR(Jõudlus[[#This Row],[S.V. (€)]]/Jõudlus[[#This Row],[P.V. (€)]],0)</f>
        <v>-9.3023255813953487E-2</v>
      </c>
      <c r="M22" s="42">
        <f>IFERROR(Jõudlus[[#This Row],[E.V. (€)]]/Jõudlus[[#This Row],[A.C. (€)]],0)</f>
        <v>0.95121951219512191</v>
      </c>
      <c r="N22" s="42">
        <f>IFERROR(Jõudlus[[#This Row],[E.V. (€)]]/Jõudlus[[#This Row],[P.V. (€)]],0)</f>
        <v>0.90697674418604646</v>
      </c>
      <c r="O22" s="46">
        <f>IFERROR(Jõudlus[[#This Row],[E.A.C.]]-Jõudlus[[#This Row],[A.C. (€)]],0)</f>
        <v>141.92307692307696</v>
      </c>
      <c r="P22" s="46">
        <f>IFERROR(Jõudlus[[#This Row],[Üldine B.A.C. (€)]]/Jõudlus[[#This Row],[C.P.I.]],0)</f>
        <v>346.92307692307696</v>
      </c>
      <c r="Q22" s="41">
        <f>IFERROR(Jõudlus[[#This Row],[V.A.C. (€)]]/Jõudlus[[#This Row],[Üldine B.A.C. (€)]],0)</f>
        <v>-5.1282051282051398E-2</v>
      </c>
      <c r="R22" s="44">
        <f>IFERROR(Jõudlus[[#This Row],[Üldine B.A.C. (€)]]-Jõudlus[[#This Row],[E.A.C.]],0)</f>
        <v>-16.923076923076962</v>
      </c>
      <c r="S22" s="42">
        <f>IFERROR((Jõudlus[[#This Row],[S.P.I.]]+Jõudlus[[#This Row],[C.P.I.]])/2,0)</f>
        <v>0.92909812819058413</v>
      </c>
      <c r="T22" s="26" t="str">
        <f>LOOKUP(Jõudlus[[#This Row],[Keskmine indeks]],Olek[Väärtuse alampiir],Olek[Olek])</f>
        <v>ORANŽ</v>
      </c>
    </row>
    <row r="23" spans="1:20" ht="30" customHeight="1" x14ac:dyDescent="0.25">
      <c r="B23" s="11" t="s">
        <v>18</v>
      </c>
      <c r="C23" s="13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44">
        <f>Jõudlus[[#This Row],[E.V. (€)]]-Jõudlus[[#This Row],[A.C. (€)]]</f>
        <v>10</v>
      </c>
      <c r="J23" s="41">
        <f>IFERROR(Jõudlus[[#This Row],[C.V. (€)]]/Jõudlus[[#This Row],[P.V. (€)]],0)</f>
        <v>0.18181818181818182</v>
      </c>
      <c r="K23" s="44">
        <f>IFERROR(Jõudlus[[#This Row],[E.V. (€)]]-Jõudlus[[#This Row],[P.V. (€)]],0)</f>
        <v>5</v>
      </c>
      <c r="L23" s="41">
        <f>IFERROR(Jõudlus[[#This Row],[S.V. (€)]]/Jõudlus[[#This Row],[P.V. (€)]],0)</f>
        <v>9.0909090909090912E-2</v>
      </c>
      <c r="M23" s="42">
        <f>IFERROR(Jõudlus[[#This Row],[E.V. (€)]]/Jõudlus[[#This Row],[A.C. (€)]],0)</f>
        <v>1.2</v>
      </c>
      <c r="N23" s="42">
        <f>IFERROR(Jõudlus[[#This Row],[E.V. (€)]]/Jõudlus[[#This Row],[P.V. (€)]],0)</f>
        <v>1.0909090909090908</v>
      </c>
      <c r="O23" s="46">
        <f>IFERROR(Jõudlus[[#This Row],[E.A.C.]]-Jõudlus[[#This Row],[A.C. (€)]],0)</f>
        <v>25</v>
      </c>
      <c r="P23" s="46">
        <f>IFERROR(Jõudlus[[#This Row],[Üldine B.A.C. (€)]]/Jõudlus[[#This Row],[C.P.I.]],0)</f>
        <v>75</v>
      </c>
      <c r="Q23" s="41">
        <f>IFERROR(Jõudlus[[#This Row],[V.A.C. (€)]]/Jõudlus[[#This Row],[Üldine B.A.C. (€)]],0)</f>
        <v>0.16666666666666666</v>
      </c>
      <c r="R23" s="44">
        <f>IFERROR(Jõudlus[[#This Row],[Üldine B.A.C. (€)]]-Jõudlus[[#This Row],[E.A.C.]],0)</f>
        <v>15</v>
      </c>
      <c r="S23" s="42">
        <f>IFERROR((Jõudlus[[#This Row],[S.P.I.]]+Jõudlus[[#This Row],[C.P.I.]])/2,0)</f>
        <v>1.1454545454545455</v>
      </c>
      <c r="T23" s="26" t="str">
        <f>LOOKUP(Jõudlus[[#This Row],[Keskmine indeks]],Olek[Väärtuse alampiir],Olek[Olek])</f>
        <v>ROHELINE</v>
      </c>
    </row>
    <row r="24" spans="1:20" ht="30" customHeight="1" x14ac:dyDescent="0.25">
      <c r="B24" s="11" t="s">
        <v>19</v>
      </c>
      <c r="C24" s="13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44">
        <f>Jõudlus[[#This Row],[E.V. (€)]]-Jõudlus[[#This Row],[A.C. (€)]]</f>
        <v>5</v>
      </c>
      <c r="J24" s="41">
        <f>IFERROR(Jõudlus[[#This Row],[C.V. (€)]]/Jõudlus[[#This Row],[P.V. (€)]],0)</f>
        <v>8.3333333333333329E-2</v>
      </c>
      <c r="K24" s="44">
        <f>IFERROR(Jõudlus[[#This Row],[E.V. (€)]]-Jõudlus[[#This Row],[P.V. (€)]],0)</f>
        <v>-10</v>
      </c>
      <c r="L24" s="41">
        <f>IFERROR(Jõudlus[[#This Row],[S.V. (€)]]/Jõudlus[[#This Row],[P.V. (€)]],0)</f>
        <v>-0.16666666666666666</v>
      </c>
      <c r="M24" s="42">
        <f>IFERROR(Jõudlus[[#This Row],[E.V. (€)]]/Jõudlus[[#This Row],[A.C. (€)]],0)</f>
        <v>1.1111111111111112</v>
      </c>
      <c r="N24" s="42">
        <f>IFERROR(Jõudlus[[#This Row],[E.V. (€)]]/Jõudlus[[#This Row],[P.V. (€)]],0)</f>
        <v>0.83333333333333337</v>
      </c>
      <c r="O24" s="46">
        <f>IFERROR(Jõudlus[[#This Row],[E.A.C.]]-Jõudlus[[#This Row],[A.C. (€)]],0)</f>
        <v>36</v>
      </c>
      <c r="P24" s="46">
        <f>IFERROR(Jõudlus[[#This Row],[Üldine B.A.C. (€)]]/Jõudlus[[#This Row],[C.P.I.]],0)</f>
        <v>81</v>
      </c>
      <c r="Q24" s="41">
        <f>IFERROR(Jõudlus[[#This Row],[V.A.C. (€)]]/Jõudlus[[#This Row],[Üldine B.A.C. (€)]],0)</f>
        <v>0.1</v>
      </c>
      <c r="R24" s="44">
        <f>IFERROR(Jõudlus[[#This Row],[Üldine B.A.C. (€)]]-Jõudlus[[#This Row],[E.A.C.]],0)</f>
        <v>9</v>
      </c>
      <c r="S24" s="42">
        <f>IFERROR((Jõudlus[[#This Row],[S.P.I.]]+Jõudlus[[#This Row],[C.P.I.]])/2,0)</f>
        <v>0.97222222222222232</v>
      </c>
      <c r="T24" s="26" t="str">
        <f>LOOKUP(Jõudlus[[#This Row],[Keskmine indeks]],Olek[Väärtuse alampiir],Olek[Olek])</f>
        <v>ORANŽ</v>
      </c>
    </row>
    <row r="25" spans="1:20" ht="30" customHeight="1" x14ac:dyDescent="0.25">
      <c r="B25" s="11" t="s">
        <v>20</v>
      </c>
      <c r="C25" s="13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44">
        <f>Jõudlus[[#This Row],[E.V. (€)]]-Jõudlus[[#This Row],[A.C. (€)]]</f>
        <v>-25</v>
      </c>
      <c r="J25" s="41">
        <f>IFERROR(Jõudlus[[#This Row],[C.V. (€)]]/Jõudlus[[#This Row],[P.V. (€)]],0)</f>
        <v>-0.25</v>
      </c>
      <c r="K25" s="44">
        <f>IFERROR(Jõudlus[[#This Row],[E.V. (€)]]-Jõudlus[[#This Row],[P.V. (€)]],0)</f>
        <v>-15</v>
      </c>
      <c r="L25" s="41">
        <f>IFERROR(Jõudlus[[#This Row],[S.V. (€)]]/Jõudlus[[#This Row],[P.V. (€)]],0)</f>
        <v>-0.15</v>
      </c>
      <c r="M25" s="42">
        <f>IFERROR(Jõudlus[[#This Row],[E.V. (€)]]/Jõudlus[[#This Row],[A.C. (€)]],0)</f>
        <v>0.77272727272727271</v>
      </c>
      <c r="N25" s="42">
        <f>IFERROR(Jõudlus[[#This Row],[E.V. (€)]]/Jõudlus[[#This Row],[P.V. (€)]],0)</f>
        <v>0.85</v>
      </c>
      <c r="O25" s="46">
        <f>IFERROR(Jõudlus[[#This Row],[E.A.C.]]-Jõudlus[[#This Row],[A.C. (€)]],0)</f>
        <v>84.117647058823536</v>
      </c>
      <c r="P25" s="46">
        <f>IFERROR(Jõudlus[[#This Row],[Üldine B.A.C. (€)]]/Jõudlus[[#This Row],[C.P.I.]],0)</f>
        <v>194.11764705882354</v>
      </c>
      <c r="Q25" s="41">
        <f>IFERROR(Jõudlus[[#This Row],[V.A.C. (€)]]/Jõudlus[[#This Row],[Üldine B.A.C. (€)]],0)</f>
        <v>-0.29411764705882359</v>
      </c>
      <c r="R25" s="44">
        <f>IFERROR(Jõudlus[[#This Row],[Üldine B.A.C. (€)]]-Jõudlus[[#This Row],[E.A.C.]],0)</f>
        <v>-44.117647058823536</v>
      </c>
      <c r="S25" s="42">
        <f>IFERROR((Jõudlus[[#This Row],[S.P.I.]]+Jõudlus[[#This Row],[C.P.I.]])/2,0)</f>
        <v>0.81136363636363629</v>
      </c>
      <c r="T25" s="26" t="str">
        <f>LOOKUP(Jõudlus[[#This Row],[Keskmine indeks]],Olek[Väärtuse alampiir],Olek[Olek])</f>
        <v>PUNANE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8" priority="9" stopIfTrue="1" operator="equal">
      <formula>"ROHELINE"</formula>
    </cfRule>
    <cfRule type="cellIs" dxfId="7" priority="10" stopIfTrue="1" operator="equal">
      <formula>"YELLOW"</formula>
    </cfRule>
    <cfRule type="cellIs" dxfId="6" priority="11" stopIfTrue="1" operator="equal">
      <formula>"PUNANE"</formula>
    </cfRule>
  </conditionalFormatting>
  <conditionalFormatting sqref="T8:T25">
    <cfRule type="expression" dxfId="5" priority="4">
      <formula>$T8="MUST"</formula>
    </cfRule>
    <cfRule type="expression" dxfId="4" priority="5">
      <formula>$T8="ROHELINE"</formula>
    </cfRule>
    <cfRule type="expression" dxfId="3" priority="6">
      <formula>$T8="PUNANE"</formula>
    </cfRule>
    <cfRule type="expression" dxfId="2" priority="7">
      <formula>$T8="ORANŽ"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Selles töövihikus saate koostada projekti tulemuste aruande. Sisestage selle töölehe tabelisse „Tulemused“ üksikasjad. Töölehele „Mõisted“ liikumiseks valige lahter S1." sqref="A1" xr:uid="{00000000-0002-0000-0000-000000000000}"/>
    <dataValidation allowBlank="1" showInputMessage="1" showErrorMessage="1" prompt="Siin lahtris kuvatakse selle töölehe pealkiri ning selle all olevas lahtris alapealkiri." sqref="B2" xr:uid="{00000000-0002-0000-0000-000001000000}"/>
    <dataValidation allowBlank="1" showInputMessage="1" showErrorMessage="1" prompt="Selles lahtris on alapealkiri. Sisestage üksikasjad lahtrist B7 algavasse tabelisse." sqref="B3" xr:uid="{00000000-0002-0000-0000-000002000000}"/>
    <dataValidation allowBlank="1" showInputMessage="1" showErrorMessage="1" prompt="Tegelik väärtus on alloleva tabeli veerus G." sqref="G5" xr:uid="{00000000-0002-0000-0000-000003000000}"/>
    <dataValidation allowBlank="1" showInputMessage="1" showErrorMessage="1" prompt="Sisestage selle veerupäise alla projektide seerianumbrid ja nõutavad komponendid." sqref="B7" xr:uid="{00000000-0002-0000-0000-000004000000}"/>
    <dataValidation allowBlank="1" showInputMessage="1" showErrorMessage="1" prompt="Sisestage selle veerupäise alla üksuse kirjeldus." sqref="C7" xr:uid="{00000000-0002-0000-0000-000005000000}"/>
    <dataValidation allowBlank="1" showInputMessage="1" showErrorMessage="1" prompt="Sisestage selle veerupäise alla nõutavate komponentide kogukulueelarve summa. Projektide ja programmide kogukulueelarve summad arvutatakse automaatselt." sqref="D7" xr:uid="{00000000-0002-0000-0000-000006000000}"/>
    <dataValidation allowBlank="1" showInputMessage="1" showErrorMessage="1" prompt="Sisestage selle veerupäise alla nõutavate komponentide plaanitud väärtus. Projektide ja programmide plaanitud väärtus arvutatakse automaatselt." sqref="E7" xr:uid="{00000000-0002-0000-0000-000007000000}"/>
    <dataValidation allowBlank="1" showInputMessage="1" showErrorMessage="1" prompt="Sisestage selle veerupäise alla nõutavate komponentide teenitud väärtus. Projektide ja programmide teenitud väärtus arvutatakse automaatselt." sqref="F7" xr:uid="{00000000-0002-0000-0000-000008000000}"/>
    <dataValidation allowBlank="1" showInputMessage="1" showErrorMessage="1" prompt="Sisestage selle veerupäise alla nõutavate komponentide tegelik kulu. Projektide ja programmide tegelik kulu arvutatakse automaatselt." sqref="G7" xr:uid="{00000000-0002-0000-0000-000009000000}"/>
    <dataValidation allowBlank="1" showInputMessage="1" showErrorMessage="1" prompt="Plaanitud, teenitud ja tegelikud väärtused värskendatakse selle veerupäise all automaatselt." sqref="H7" xr:uid="{00000000-0002-0000-0000-00000A000000}"/>
    <dataValidation allowBlank="1" showInputMessage="1" showErrorMessage="1" prompt="Selle veerupäise all arvutatakse automaatselt kulu hälve." sqref="I7" xr:uid="{00000000-0002-0000-0000-00000B000000}"/>
    <dataValidation allowBlank="1" showInputMessage="1" showErrorMessage="1" prompt="Selle veerupäise all arvutatakse automaatselt kuluhälbe protsent." sqref="J7" xr:uid="{00000000-0002-0000-0000-00000C000000}"/>
    <dataValidation allowBlank="1" showInputMessage="1" showErrorMessage="1" prompt="Selle veerupäise all arvutatakse automaatselt ajakavahälve." sqref="K7" xr:uid="{00000000-0002-0000-0000-00000D000000}"/>
    <dataValidation allowBlank="1" showInputMessage="1" showErrorMessage="1" prompt="Selle veerupäise all arvutatakse automaatselt ajakavahälbe protsent." sqref="L7" xr:uid="{00000000-0002-0000-0000-00000E000000}"/>
    <dataValidation allowBlank="1" showInputMessage="1" showErrorMessage="1" prompt="Selle veerupäise all arvutatakse automaatselt eelarve täitmise näitaja." sqref="M7" xr:uid="{00000000-0002-0000-0000-00000F000000}"/>
    <dataValidation allowBlank="1" showInputMessage="1" showErrorMessage="1" prompt="Selle veerupäise all arvutatakse automaatselt ajakava täitmise näitaja." sqref="N7" xr:uid="{00000000-0002-0000-0000-000010000000}"/>
    <dataValidation allowBlank="1" showInputMessage="1" showErrorMessage="1" prompt="Selle veerupäise all arvutatakse automaatselt tulemuse prognoos." sqref="O7" xr:uid="{00000000-0002-0000-0000-000011000000}"/>
    <dataValidation allowBlank="1" showInputMessage="1" showErrorMessage="1" prompt="Selle veerupäise all arvutatakse automaatselt kogukuluprognoos." sqref="P7" xr:uid="{00000000-0002-0000-0000-000012000000}"/>
    <dataValidation allowBlank="1" showInputMessage="1" showErrorMessage="1" prompt="Selle veerupäise all arvutatakse automaatselt kogukuluhälbe protsent." sqref="Q7" xr:uid="{00000000-0002-0000-0000-000013000000}"/>
    <dataValidation allowBlank="1" showInputMessage="1" showErrorMessage="1" prompt="Selle veerupäise all arvutatakse automaatselt kogukuluhälve." sqref="R7" xr:uid="{00000000-0002-0000-0000-000014000000}"/>
    <dataValidation allowBlank="1" showInputMessage="1" showErrorMessage="1" prompt="Selle veerupäise all arvutatakse automaatselt keskmine indeks." sqref="S7" xr:uid="{00000000-0002-0000-0000-000015000000}"/>
    <dataValidation allowBlank="1" showInputMessage="1" showErrorMessage="1" prompt="Olek värskendatakse automaatselt ja tõstetakse esile RGB värviga R=64 G=64 B=64 musta jaoks, R=181 G=18 B=27 punase jaoks, R=121 G=69 B=11 oranži jaoks ning R=70 G=114 B=37 rohelise jaoks." sqref="T7" xr:uid="{00000000-0002-0000-0000-000016000000}"/>
    <dataValidation allowBlank="1" showInputMessage="1" showErrorMessage="1" prompt="Selles lahtris on töölehe „Mõisted“ navigeerimislink." sqref="S1" xr:uid="{00000000-0002-0000-0000-000017000000}"/>
    <dataValidation allowBlank="1" showInputMessage="1" showErrorMessage="1" prompt="Eelarveväärtused on alltoodud tabeli veerus D ja E." sqref="D5:E5" xr:uid="{00000000-0002-0000-0000-000018000000}"/>
    <dataValidation allowBlank="1" showInputMessage="1" showErrorMessage="1" prompt="Teenitud väärtus on alltoodud tabeli veerus F." sqref="F5" xr:uid="{00000000-0002-0000-0000-000019000000}"/>
    <dataValidation allowBlank="1" showInputMessage="1" showErrorMessage="1" prompt="Kuluväärtused on alltoodud tabeli veerus I ja J." sqref="I5:J5" xr:uid="{00000000-0002-0000-0000-00001A000000}"/>
    <dataValidation allowBlank="1" showInputMessage="1" showErrorMessage="1" prompt="Ajakavaväärtused on alltoodud tabeli veerus K ja L." sqref="K5:L5" xr:uid="{00000000-0002-0000-0000-00001B000000}"/>
    <dataValidation allowBlank="1" showInputMessage="1" showErrorMessage="1" prompt="Tulemusindeksi väärtused on alltoodud tabeli veerus M ja N." sqref="M5:N5" xr:uid="{00000000-0002-0000-0000-00001C000000}"/>
    <dataValidation allowBlank="1" showInputMessage="1" showErrorMessage="1" prompt="Prognoositud väärtused on alltoodud tabeli veergudes O–R." sqref="O5:R5" xr:uid="{00000000-0002-0000-0000-00001D000000}"/>
  </dataValidations>
  <hyperlinks>
    <hyperlink ref="S1:T6" location="Mõisted!A1" tooltip="Valige, et liikuda töölehele „Mõisted“" display="DEFINITION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'Tulemuste aruanne'!E8:G8</xm:f>
              <xm:sqref>H8</xm:sqref>
            </x14:sparkline>
            <x14:sparkline>
              <xm:f>'Tulemuste aruanne'!E9:G9</xm:f>
              <xm:sqref>H9</xm:sqref>
            </x14:sparkline>
            <x14:sparkline>
              <xm:f>'Tulemuste aruanne'!E10:G10</xm:f>
              <xm:sqref>H10</xm:sqref>
            </x14:sparkline>
            <x14:sparkline>
              <xm:f>'Tulemuste aruanne'!E11:G11</xm:f>
              <xm:sqref>H11</xm:sqref>
            </x14:sparkline>
            <x14:sparkline>
              <xm:f>'Tulemuste aruanne'!E12:G12</xm:f>
              <xm:sqref>H12</xm:sqref>
            </x14:sparkline>
            <x14:sparkline>
              <xm:f>'Tulemuste aruanne'!E13:G13</xm:f>
              <xm:sqref>H13</xm:sqref>
            </x14:sparkline>
            <x14:sparkline>
              <xm:f>'Tulemuste aruanne'!E14:G14</xm:f>
              <xm:sqref>H14</xm:sqref>
            </x14:sparkline>
            <x14:sparkline>
              <xm:f>'Tulemuste aruanne'!E15:G15</xm:f>
              <xm:sqref>H15</xm:sqref>
            </x14:sparkline>
            <x14:sparkline>
              <xm:f>'Tulemuste aruanne'!E16:G16</xm:f>
              <xm:sqref>H16</xm:sqref>
            </x14:sparkline>
            <x14:sparkline>
              <xm:f>'Tulemuste aruanne'!E17:G17</xm:f>
              <xm:sqref>H17</xm:sqref>
            </x14:sparkline>
            <x14:sparkline>
              <xm:f>'Tulemuste aruanne'!E18:G18</xm:f>
              <xm:sqref>H18</xm:sqref>
            </x14:sparkline>
            <x14:sparkline>
              <xm:f>'Tulemuste aruanne'!E19:G19</xm:f>
              <xm:sqref>H19</xm:sqref>
            </x14:sparkline>
            <x14:sparkline>
              <xm:f>'Tulemuste aruanne'!E20:G20</xm:f>
              <xm:sqref>H20</xm:sqref>
            </x14:sparkline>
            <x14:sparkline>
              <xm:f>'Tulemuste aruanne'!E21:G21</xm:f>
              <xm:sqref>H21</xm:sqref>
            </x14:sparkline>
            <x14:sparkline>
              <xm:f>'Tulemuste aruanne'!E22:G22</xm:f>
              <xm:sqref>H22</xm:sqref>
            </x14:sparkline>
            <x14:sparkline>
              <xm:f>'Tulemuste aruanne'!E23:G23</xm:f>
              <xm:sqref>H23</xm:sqref>
            </x14:sparkline>
            <x14:sparkline>
              <xm:f>'Tulemuste aruanne'!E24:G24</xm:f>
              <xm:sqref>H24</xm:sqref>
            </x14:sparkline>
            <x14:sparkline>
              <xm:f>'Tulemuste aruanne'!E25:G25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workbookViewId="0"/>
  </sheetViews>
  <sheetFormatPr defaultRowHeight="30" customHeight="1" x14ac:dyDescent="0.25"/>
  <cols>
    <col min="1" max="1" width="1.7109375" customWidth="1"/>
    <col min="2" max="2" width="7.7109375" style="2" customWidth="1"/>
    <col min="3" max="3" width="27" customWidth="1"/>
    <col min="4" max="4" width="14" style="1" customWidth="1"/>
    <col min="5" max="5" width="53.28515625" customWidth="1"/>
    <col min="6" max="6" width="16.7109375" style="1" customWidth="1"/>
    <col min="7" max="7" width="1.7109375" customWidth="1"/>
    <col min="8" max="8" width="11.140625" customWidth="1"/>
    <col min="9" max="9" width="30.5703125" customWidth="1"/>
    <col min="10" max="10" width="20.285156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5" t="s">
        <v>108</v>
      </c>
    </row>
    <row r="2" spans="2:10" ht="25.5" x14ac:dyDescent="0.35">
      <c r="B2" s="40" t="s">
        <v>0</v>
      </c>
      <c r="C2" s="40"/>
      <c r="D2" s="40"/>
      <c r="E2" s="40"/>
      <c r="F2" s="40"/>
      <c r="G2" s="40"/>
      <c r="H2" s="40"/>
      <c r="I2" s="40"/>
      <c r="J2" s="35"/>
    </row>
    <row r="3" spans="2:10" ht="34.5" customHeight="1" x14ac:dyDescent="0.25">
      <c r="B3" s="39" t="s">
        <v>51</v>
      </c>
      <c r="C3" s="39"/>
      <c r="D3" s="39"/>
      <c r="E3" s="39"/>
      <c r="F3" s="39"/>
      <c r="G3" s="39"/>
      <c r="H3" s="39"/>
      <c r="I3" s="39"/>
      <c r="J3" s="35"/>
    </row>
    <row r="4" spans="2:10" ht="15" x14ac:dyDescent="0.25">
      <c r="B4" s="39"/>
      <c r="C4" s="39"/>
      <c r="D4" s="39"/>
      <c r="E4" s="39"/>
      <c r="F4" s="39"/>
      <c r="G4" s="39"/>
      <c r="H4" s="39"/>
      <c r="I4" s="39"/>
      <c r="J4" s="35"/>
    </row>
    <row r="5" spans="2:10" ht="30" customHeight="1" x14ac:dyDescent="0.25">
      <c r="B5" s="8" t="s">
        <v>2</v>
      </c>
      <c r="C5" t="s">
        <v>54</v>
      </c>
      <c r="D5" t="s">
        <v>67</v>
      </c>
      <c r="E5" t="s">
        <v>77</v>
      </c>
      <c r="F5" t="s">
        <v>91</v>
      </c>
      <c r="H5" s="9" t="s">
        <v>53</v>
      </c>
      <c r="I5" s="9" t="s">
        <v>77</v>
      </c>
      <c r="J5" s="7" t="s">
        <v>109</v>
      </c>
    </row>
    <row r="6" spans="2:10" ht="30" customHeight="1" x14ac:dyDescent="0.25">
      <c r="B6" s="6">
        <v>1</v>
      </c>
      <c r="C6" t="s">
        <v>55</v>
      </c>
      <c r="D6" t="s">
        <v>68</v>
      </c>
      <c r="E6" t="s">
        <v>78</v>
      </c>
      <c r="F6"/>
      <c r="H6" s="29" t="s">
        <v>100</v>
      </c>
      <c r="I6" s="8" t="s">
        <v>104</v>
      </c>
      <c r="J6" s="10">
        <v>0</v>
      </c>
    </row>
    <row r="7" spans="2:10" ht="30" customHeight="1" x14ac:dyDescent="0.25">
      <c r="B7" s="6">
        <v>2</v>
      </c>
      <c r="C7" t="s">
        <v>56</v>
      </c>
      <c r="D7" t="s">
        <v>69</v>
      </c>
      <c r="E7" t="s">
        <v>79</v>
      </c>
      <c r="F7"/>
      <c r="H7" s="27" t="s">
        <v>101</v>
      </c>
      <c r="I7" s="8" t="s">
        <v>105</v>
      </c>
      <c r="J7" s="10">
        <v>0.65</v>
      </c>
    </row>
    <row r="8" spans="2:10" ht="30" customHeight="1" x14ac:dyDescent="0.25">
      <c r="B8" s="6">
        <v>3</v>
      </c>
      <c r="C8" t="s">
        <v>57</v>
      </c>
      <c r="D8" t="s">
        <v>70</v>
      </c>
      <c r="E8" t="s">
        <v>80</v>
      </c>
      <c r="F8"/>
      <c r="H8" s="28" t="s">
        <v>102</v>
      </c>
      <c r="I8" s="8" t="s">
        <v>106</v>
      </c>
      <c r="J8" s="10">
        <v>0.85</v>
      </c>
    </row>
    <row r="9" spans="2:10" ht="30" customHeight="1" x14ac:dyDescent="0.25">
      <c r="B9" s="6">
        <v>4</v>
      </c>
      <c r="C9" t="s">
        <v>58</v>
      </c>
      <c r="D9" t="s">
        <v>71</v>
      </c>
      <c r="E9" t="s">
        <v>81</v>
      </c>
      <c r="F9"/>
      <c r="H9" s="30" t="s">
        <v>103</v>
      </c>
      <c r="I9" s="8" t="s">
        <v>107</v>
      </c>
      <c r="J9" s="10">
        <v>1</v>
      </c>
    </row>
    <row r="10" spans="2:10" ht="30" customHeight="1" x14ac:dyDescent="0.25">
      <c r="B10" s="6">
        <v>5</v>
      </c>
      <c r="C10" t="s">
        <v>59</v>
      </c>
      <c r="D10" t="s">
        <v>72</v>
      </c>
      <c r="E10" t="s">
        <v>82</v>
      </c>
      <c r="F10" t="s">
        <v>92</v>
      </c>
    </row>
    <row r="11" spans="2:10" ht="30" customHeight="1" x14ac:dyDescent="0.25">
      <c r="B11" s="6">
        <v>6</v>
      </c>
      <c r="C11" t="s">
        <v>60</v>
      </c>
      <c r="D11" t="s">
        <v>44</v>
      </c>
      <c r="E11" t="s">
        <v>83</v>
      </c>
      <c r="F11" t="s">
        <v>93</v>
      </c>
    </row>
    <row r="12" spans="2:10" ht="30" customHeight="1" x14ac:dyDescent="0.25">
      <c r="B12" s="6">
        <v>7</v>
      </c>
      <c r="C12" t="s">
        <v>61</v>
      </c>
      <c r="D12" t="s">
        <v>73</v>
      </c>
      <c r="E12" t="s">
        <v>84</v>
      </c>
      <c r="F12" t="s">
        <v>94</v>
      </c>
    </row>
    <row r="13" spans="2:10" ht="30" customHeight="1" x14ac:dyDescent="0.25">
      <c r="B13" s="6">
        <v>8</v>
      </c>
      <c r="C13" t="s">
        <v>62</v>
      </c>
      <c r="D13" t="s">
        <v>45</v>
      </c>
      <c r="E13" t="s">
        <v>85</v>
      </c>
      <c r="F13" t="s">
        <v>95</v>
      </c>
    </row>
    <row r="14" spans="2:10" ht="30" customHeight="1" x14ac:dyDescent="0.25">
      <c r="B14" s="6">
        <v>9</v>
      </c>
      <c r="C14" t="s">
        <v>63</v>
      </c>
      <c r="D14" t="s">
        <v>47</v>
      </c>
      <c r="E14" t="s">
        <v>86</v>
      </c>
      <c r="F14" t="s">
        <v>96</v>
      </c>
    </row>
    <row r="15" spans="2:10" ht="30" customHeight="1" x14ac:dyDescent="0.25">
      <c r="B15" s="6">
        <v>10</v>
      </c>
      <c r="C15" t="s">
        <v>64</v>
      </c>
      <c r="D15" t="s">
        <v>48</v>
      </c>
      <c r="E15" t="s">
        <v>87</v>
      </c>
      <c r="F15" t="s">
        <v>97</v>
      </c>
    </row>
    <row r="16" spans="2:10" ht="30" customHeight="1" x14ac:dyDescent="0.25">
      <c r="B16" s="6">
        <v>11</v>
      </c>
      <c r="C16" t="s">
        <v>65</v>
      </c>
      <c r="D16" t="s">
        <v>74</v>
      </c>
      <c r="E16" t="s">
        <v>88</v>
      </c>
      <c r="F16" t="s">
        <v>98</v>
      </c>
    </row>
    <row r="17" spans="2:6" ht="30" customHeight="1" x14ac:dyDescent="0.25">
      <c r="B17" s="6">
        <v>12</v>
      </c>
      <c r="C17" t="s">
        <v>53</v>
      </c>
      <c r="D17" t="s">
        <v>75</v>
      </c>
      <c r="E17" t="s">
        <v>89</v>
      </c>
      <c r="F17" t="s">
        <v>99</v>
      </c>
    </row>
    <row r="18" spans="2:6" ht="30" customHeight="1" x14ac:dyDescent="0.25">
      <c r="B18" s="6">
        <v>13</v>
      </c>
      <c r="C18" t="s">
        <v>66</v>
      </c>
      <c r="D18" t="s">
        <v>76</v>
      </c>
      <c r="E18" t="s">
        <v>90</v>
      </c>
      <c r="F18"/>
    </row>
  </sheetData>
  <mergeCells count="2">
    <mergeCell ref="B3:I4"/>
    <mergeCell ref="B2:I2"/>
  </mergeCells>
  <dataValidations count="11">
    <dataValidation allowBlank="1" showInputMessage="1" showErrorMessage="1" prompt="Mõõdikute määratlusi ja lühendeid saate muuta või lisada selle töölehe tabelis „Mõisted“ ning olekukirjeldusi tabelis „Olek“. Töölehele „Aruanne“ liikumiseks valige lahter J1." sqref="A1" xr:uid="{00000000-0002-0000-0100-000000000000}"/>
    <dataValidation allowBlank="1" showInputMessage="1" showErrorMessage="1" prompt="Siin lahtris kuvatakse selle töölehe pealkiri ning selle all olevas lahtris alapealkiri." sqref="B2" xr:uid="{00000000-0002-0000-0100-000001000000}"/>
    <dataValidation allowBlank="1" showInputMessage="1" showErrorMessage="1" prompt="Selles lahtris on alapealkiri. Mõõdikute määratlused ja lühendid leiate lahtrist B5 algavast tabelist ning olekukirjelduse lahtrist H5 algavast tabelist." sqref="B3" xr:uid="{00000000-0002-0000-0100-000002000000}"/>
    <dataValidation allowBlank="1" showInputMessage="1" showErrorMessage="1" prompt="Töölehe „Aruanne“ navigeerimislink" sqref="J1" xr:uid="{00000000-0002-0000-0100-000003000000}"/>
    <dataValidation allowBlank="1" showInputMessage="1" showErrorMessage="1" prompt="Selle veerupäise all on seerianumber." sqref="B5" xr:uid="{00000000-0002-0000-0100-000004000000}"/>
    <dataValidation allowBlank="1" showInputMessage="1" showErrorMessage="1" prompt="Selle veerupäise all on mõõdik." sqref="C5" xr:uid="{00000000-0002-0000-0100-000005000000}"/>
    <dataValidation allowBlank="1" showInputMessage="1" showErrorMessage="1" prompt="Selle veerupäise all on lühend." sqref="D5" xr:uid="{00000000-0002-0000-0100-000006000000}"/>
    <dataValidation allowBlank="1" showInputMessage="1" showErrorMessage="1" prompt="Selle veerupäise all on kirjeldus." sqref="E5 I5" xr:uid="{00000000-0002-0000-0100-000007000000}"/>
    <dataValidation allowBlank="1" showInputMessage="1" showErrorMessage="1" prompt="Selle veerupäise all on valem või väärtus." sqref="F5" xr:uid="{00000000-0002-0000-0100-000008000000}"/>
    <dataValidation allowBlank="1" showInputMessage="1" showErrorMessage="1" prompt="Selle veerupäise all on olekuvärv." sqref="H5" xr:uid="{00000000-0002-0000-0100-000009000000}"/>
    <dataValidation allowBlank="1" showInputMessage="1" showErrorMessage="1" prompt="Sisestage selle veerupäise alla tõusvas järjestuses väärtuse alampiir." sqref="J5" xr:uid="{00000000-0002-0000-0100-00000A000000}"/>
  </dataValidations>
  <hyperlinks>
    <hyperlink ref="J1" location="'Tulemuste aruanne'!A1" tooltip="Valige, et liikuda töölehele „Tulemuste aruanne“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Töölehed</vt:lpstr>
      </vt:variant>
      <vt:variant>
        <vt:i4>2</vt:i4>
      </vt:variant>
      <vt:variant>
        <vt:lpstr>Nimega vahemikud</vt:lpstr>
      </vt:variant>
      <vt:variant>
        <vt:i4>6</vt:i4>
      </vt:variant>
    </vt:vector>
  </ap:HeadingPairs>
  <ap:TitlesOfParts>
    <vt:vector baseType="lpstr" size="8">
      <vt:lpstr>Tulemuste aruanne</vt:lpstr>
      <vt:lpstr>Mõisted</vt:lpstr>
      <vt:lpstr>Pealkiri1</vt:lpstr>
      <vt:lpstr>Pealkiri2</vt:lpstr>
      <vt:lpstr>'Tulemuste aruanne'!Prindiala</vt:lpstr>
      <vt:lpstr>Mõisted!Prinditiitlid</vt:lpstr>
      <vt:lpstr>'Tulemuste aruanne'!Prinditiitlid</vt:lpstr>
      <vt:lpstr>Veerupealkiri2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2022-03-31T10:01:07Z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