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t-EE\"/>
    </mc:Choice>
  </mc:AlternateContent>
  <xr:revisionPtr revIDLastSave="0" documentId="13_ncr:1_{E684A116-3730-492A-91E3-1F499D646AA7}" xr6:coauthVersionLast="43" xr6:coauthVersionMax="43" xr10:uidLastSave="{00000000-0000-0000-0000-000000000000}"/>
  <bookViews>
    <workbookView xWindow="-120" yWindow="-120" windowWidth="28890" windowHeight="14445" xr2:uid="{00000000-000D-0000-FFFF-FFFF00000000}"/>
  </bookViews>
  <sheets>
    <sheet name="Laenukalkulaator" sheetId="1" r:id="rId1"/>
  </sheets>
  <definedNames>
    <definedName name="AastapalgaPrognoos">Laenukalkulaator!$F$2</definedName>
    <definedName name="KoondLaenTagasimakse">Laenukalkulaator!$L$18</definedName>
    <definedName name="KuupalgaPrognoos">Laenukalkulaator!$L$20</definedName>
    <definedName name="LaenuAlgusTäna">IF(LaenuTagasimakseAlgus&lt;TODAY(),TRUE,FALSE)</definedName>
    <definedName name="LaenuTagasimakseAlgus">Laenukalkulaator!$K$2</definedName>
    <definedName name="_xlnm.Print_Titles" localSheetId="0">Laenukalkulaator!$8:$9</definedName>
    <definedName name="ProtsentKuusissetulekust">Õppelaenud[[#Totals],[Praegune kuumakse]]/KuupalgaPrognoos</definedName>
    <definedName name="ProtsentSissetulekust">Õppelaenud[[#Totals],[Kavandatud makse]]/KuupalgaPrognoos</definedName>
    <definedName name="ProtsentÜleAlla">IF(Õppelaenud[[#Totals],[Kavandatud makse]]/KuupalgaPrognoos&gt;=0.08,"üle","alla")</definedName>
    <definedName name="ÜhendatudKuumakse">Õppelaenud[[#Totals],[Praegune kuumakse]]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<sst xmlns="http://schemas.openxmlformats.org/spreadsheetml/2006/main" count="32" uniqueCount="32">
  <si>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ÕPPELAENU KALKULAATOR</t>
  </si>
  <si>
    <r>
      <t xml:space="preserve"> Igakuiste õppelaenu tagasimaksete kogusumma </t>
    </r>
    <r>
      <rPr>
        <b/>
        <sz val="16"/>
        <color theme="6" tint="-0.499984740745262"/>
        <rFont val="Calibri"/>
        <family val="2"/>
        <scheme val="minor"/>
      </rPr>
      <t>ei tohiks ületada 8%</t>
    </r>
    <r>
      <rPr>
        <sz val="16"/>
        <color theme="6" tint="-0.499984740745262"/>
        <rFont val="Calibri"/>
        <family val="2"/>
        <scheme val="minor"/>
      </rPr>
      <t xml:space="preserve"> esimese aasta aastapalgast.</t>
    </r>
  </si>
  <si>
    <t>Praegune ühendatud kuumakse on:</t>
  </si>
  <si>
    <t>Protsent praegusest kuusissetulekus:</t>
  </si>
  <si>
    <t>LAENU ÜLDANDMED</t>
  </si>
  <si>
    <t>Laenulepingu nr</t>
  </si>
  <si>
    <t>10998M88</t>
  </si>
  <si>
    <t>20987N87</t>
  </si>
  <si>
    <t>Kogusummad</t>
  </si>
  <si>
    <t>Keskmised</t>
  </si>
  <si>
    <t>Kõikide laenude tagasi makstav koondsumma:</t>
  </si>
  <si>
    <t>Prognoositud lõpetamisjärgne kuusissetulek:</t>
  </si>
  <si>
    <t>Laenduandja</t>
  </si>
  <si>
    <t>Laenduandja 1</t>
  </si>
  <si>
    <t>Laenduandja 2</t>
  </si>
  <si>
    <t>Selles lahtris asub kolmnurkne paremnool, mis suunab prognoositud aastapalgale.</t>
  </si>
  <si>
    <t>Laenusumma</t>
  </si>
  <si>
    <t>Aastane
intressimäär</t>
  </si>
  <si>
    <t>Prognoositud lõpetamisjärgne aastapalk</t>
  </si>
  <si>
    <t>LAENU TAGASIMAKSMIE ANDMED</t>
  </si>
  <si>
    <t>Alguskuupäev</t>
  </si>
  <si>
    <t>Pikkus (aastad)</t>
  </si>
  <si>
    <t>Kavandatud koondkuumakse on:</t>
  </si>
  <si>
    <t xml:space="preserve">  Protsent kavandatud kuusissetulekust:</t>
  </si>
  <si>
    <t>Lõpukuupäev</t>
  </si>
  <si>
    <t>Selles lahtris asub kolmnurkne paremnool, mis suunab laenude tagasimaksmise alguskuupäevale.</t>
  </si>
  <si>
    <t>MAKSEANDMED</t>
  </si>
  <si>
    <t>Praegune kuumakse</t>
  </si>
  <si>
    <t>Kogu-
intress</t>
  </si>
  <si>
    <t>Laenude tagasi maksmise alguskuupäev</t>
  </si>
  <si>
    <t>Kavandatud makse</t>
  </si>
  <si>
    <t>Aastane
Makse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</si>
</sst>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10" fontId="14" fillId="0" borderId="0" xfId="2" applyFont="1" applyFill="1" applyAlignment="1">
      <alignment horizontal="left" vertical="top" indent="2"/>
    </xf>
    <xf numFmtId="14" fontId="0" fillId="0" borderId="0" xfId="0" applyNumberFormat="1" applyAlignment="1">
      <alignment horizontal="center"/>
    </xf>
    <xf numFmtId="166" fontId="0" fillId="0" borderId="0" xfId="1" applyFont="1" applyFill="1" applyBorder="1" applyAlignment="1">
      <alignment horizontal="right" indent="3"/>
    </xf>
    <xf numFmtId="166" fontId="0" fillId="0" borderId="0" xfId="1" applyFont="1" applyFill="1" applyBorder="1" applyAlignment="1">
      <alignment horizontal="right" indent="2"/>
    </xf>
    <xf numFmtId="166" fontId="0" fillId="0" borderId="0" xfId="1" applyFont="1" applyFill="1" applyBorder="1" applyAlignment="1">
      <alignment horizontal="right" indent="4"/>
    </xf>
    <xf numFmtId="10" fontId="2" fillId="3" borderId="0" xfId="2" applyFont="1" applyFill="1" applyBorder="1" applyAlignment="1">
      <alignment horizontal="center" vertical="center"/>
    </xf>
    <xf numFmtId="10" fontId="2" fillId="3" borderId="1" xfId="2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Kokku" xfId="9" builtinId="25" customBuiltin="1"/>
    <cellStyle name="Koma" xfId="10" builtinId="3" customBuiltin="1"/>
    <cellStyle name="Koma [0]" xfId="11" builtinId="6" customBuiltin="1"/>
    <cellStyle name="Kontrolli lahtrit" xfId="20" builtinId="23" customBuiltin="1"/>
    <cellStyle name="Lingitud lahter" xfId="19" builtinId="24" customBuiltin="1"/>
    <cellStyle name="Märkus" xfId="22" builtinId="10" customBuiltin="1"/>
    <cellStyle name="Neutraalne" xfId="15" builtinId="28" customBuiltin="1"/>
    <cellStyle name="Normaallaad" xfId="0" builtinId="0" customBuiltin="1"/>
    <cellStyle name="Pealkiri 1" xfId="5" builtinId="16" customBuiltin="1"/>
    <cellStyle name="Pealkiri 2" xfId="6" builtinId="17" customBuiltin="1"/>
    <cellStyle name="Pealkiri 3" xfId="7" builtinId="18" customBuiltin="1"/>
    <cellStyle name="Pealkiri 4" xfId="4" builtinId="19" customBuiltin="1"/>
    <cellStyle name="Protsent" xfId="2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8" builtinId="53" customBuiltin="1"/>
    <cellStyle name="Sisend" xfId="16" builtinId="20" customBuiltin="1"/>
    <cellStyle name="Valuuta" xfId="1" builtinId="4" customBuiltin="1"/>
    <cellStyle name="Valuuta [0]" xfId="12" builtinId="7" customBuiltin="1"/>
    <cellStyle name="Väljund" xfId="17" builtinId="21" customBuiltin="1"/>
    <cellStyle name="Üldpealkiri" xfId="3" builtinId="1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6" formatCode="#,##0.0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Õppelaenu kalkulaator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Nool" descr="Paremale osutav kolmnurkne noo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Nool" descr="Paremale osutav kolmnurkne noo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Nool" descr="Paremale osutav kolmnurkne noo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Nool" descr="Paremale osutav kolmnurkne nool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Nool" descr="Paremale osutav kolmnurkne nool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Nool" descr="Paremale osutav kolmnurkne nool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Õppelaenud" displayName="Õppelaenud" ref="B9:L16" totalsRowCount="1" headerRowDxfId="23" dataDxfId="22" totalsRowDxfId="21">
  <tableColumns count="11">
    <tableColumn id="1" xr3:uid="{00000000-0010-0000-0000-000001000000}" name="Laenulepingu nr" totalsRowLabel="Kogusummad" dataDxfId="20" totalsRowDxfId="19"/>
    <tableColumn id="3" xr3:uid="{00000000-0010-0000-0000-000003000000}" name="Laenduandja" dataDxfId="18" totalsRowDxfId="17"/>
    <tableColumn id="6" xr3:uid="{00000000-0010-0000-0000-000006000000}" name="Laenusumma" totalsRowFunction="sum" dataDxfId="16" totalsRowDxfId="15"/>
    <tableColumn id="7" xr3:uid="{00000000-0010-0000-0000-000007000000}" name="Aastane_x000a_intressimäär" dataDxfId="14" dataCellStyle="Protsent"/>
    <tableColumn id="4" xr3:uid="{00000000-0010-0000-0000-000004000000}" name="Alguskuupäev" dataDxfId="13" totalsRowDxfId="12" dataCellStyle="Normaallaad"/>
    <tableColumn id="9" xr3:uid="{00000000-0010-0000-0000-000009000000}" name="Pikkus (aastad)" dataDxfId="11" totalsRowDxfId="10"/>
    <tableColumn id="5" xr3:uid="{00000000-0010-0000-0000-000005000000}" name="Lõpukuupäev" dataDxfId="9" totalsRowDxfId="8">
      <calculatedColumnFormula>IF(AND(Õppelaenud[[#This Row],[Alguskuupäev]]&gt;0,Õppelaenud[[#This Row],[Pikkus (aastad)]]&gt;0),EDATE(Õppelaenud[[#This Row],[Alguskuupäev]],Õppelaenud[[#This Row],[Pikkus (aastad)]]*12),"")</calculatedColumnFormula>
    </tableColumn>
    <tableColumn id="8" xr3:uid="{00000000-0010-0000-0000-000008000000}" name="Praegune kuumakse" totalsRowFunction="sum" dataDxfId="7" totalsRowDxfId="6" dataCellStyle="Valuuta">
      <calculatedColumnFormula>IFERROR(IF(AND(LaenuAlgusTäna,COUNT(Õppelaenud[[#This Row],[Laenusumma]:[Pikkus (aastad)]])=4,Õppelaenud[[#This Row],[Alguskuupäev]]&lt;=TODAY()),PMT(Õppelaenud[[#This Row],[Aastane
intressimäär]]/12,Õppelaenud[[#This Row],[Pikkus (aastad)]]*12,-Õppelaenud[[#This Row],[Laenusumma]],0,0),""),0)</calculatedColumnFormula>
    </tableColumn>
    <tableColumn id="13" xr3:uid="{00000000-0010-0000-0000-00000D000000}" name="Kogu-_x000a_intress" totalsRowFunction="sum" dataDxfId="5" totalsRowDxfId="4" dataCellStyle="Valuuta">
      <calculatedColumnFormula>IFERROR((Õppelaenud[[#This Row],[Kavandatud makse]]*(Õppelaenud[[#This Row],[Pikkus (aastad)]]*12))-Õppelaenud[[#This Row],[Laenusumma]],"")</calculatedColumnFormula>
    </tableColumn>
    <tableColumn id="11" xr3:uid="{00000000-0010-0000-0000-00000B000000}" name="Kavandatud makse" totalsRowFunction="sum" dataDxfId="3" totalsRowDxfId="2" dataCellStyle="Valuuta">
      <calculatedColumnFormula>IF(COUNTA(Õppelaenud[[#This Row],[Laenusumma]:[Pikkus (aastad)]])&lt;&gt;4,"",PMT(Õppelaenud[[#This Row],[Aastane
intressimäär]]/12,Õppelaenud[[#This Row],[Pikkus (aastad)]]*12,-Õppelaenud[[#This Row],[Laenusumma]],0,0))</calculatedColumnFormula>
    </tableColumn>
    <tableColumn id="2" xr3:uid="{00000000-0010-0000-0000-000002000000}" name="Aastane_x000a_Makse" totalsRowFunction="sum" dataDxfId="1" totalsRowDxfId="0" dataCellStyle="Valuuta">
      <calculatedColumnFormula>IFERROR(Õppelaenud[[#This Row],[Kavandatud makse]]*12,"")</calculatedColumnFormula>
    </tableColumn>
  </tableColumns>
  <tableStyleInfo name="Õppelaenu kalkulaator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laenu number, laenusumma, laenu aastaintress, alguskuupäev ja laenu pikkus aastates. Lõppkuupäev, praegune, ajastatud ja aastamaksed ning intressi kogusumma arvutatakse automaatselt.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20.7109375" style="6" customWidth="1"/>
    <col min="4" max="5" width="14.42578125" style="6" customWidth="1"/>
    <col min="6" max="6" width="19" style="6" customWidth="1"/>
    <col min="7" max="7" width="20.140625" style="6" customWidth="1"/>
    <col min="8" max="8" width="15.7109375" style="6" customWidth="1"/>
    <col min="9" max="9" width="17" style="6" customWidth="1"/>
    <col min="10" max="10" width="14.42578125" style="6" customWidth="1"/>
    <col min="11" max="11" width="19.425781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5" customHeight="1" x14ac:dyDescent="0.55000000000000004">
      <c r="B2" s="44" t="s">
        <v>0</v>
      </c>
      <c r="C2" s="44"/>
      <c r="D2" s="47" t="s">
        <v>15</v>
      </c>
      <c r="E2" s="47"/>
      <c r="F2" s="45">
        <v>50000</v>
      </c>
      <c r="G2" s="45"/>
      <c r="H2" s="45"/>
      <c r="I2" s="48" t="s">
        <v>25</v>
      </c>
      <c r="J2" s="48"/>
      <c r="K2" s="46">
        <f ca="1">TODAY()-701</f>
        <v>42907</v>
      </c>
      <c r="L2" s="46"/>
    </row>
    <row r="3" spans="1:13" ht="27.75" customHeight="1" x14ac:dyDescent="0.25">
      <c r="B3" s="43"/>
      <c r="C3" s="43"/>
      <c r="D3" s="43"/>
      <c r="E3" s="43"/>
      <c r="F3" s="49" t="s">
        <v>18</v>
      </c>
      <c r="G3" s="49"/>
      <c r="H3" s="49"/>
      <c r="I3" s="43"/>
      <c r="J3" s="43"/>
      <c r="K3" s="49" t="s">
        <v>29</v>
      </c>
      <c r="L3" s="49"/>
    </row>
    <row r="4" spans="1:13" ht="25.5" customHeight="1" x14ac:dyDescent="0.2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22"/>
    </row>
    <row r="5" spans="1:13" ht="32.25" customHeight="1" x14ac:dyDescent="0.3">
      <c r="B5" s="59" t="s">
        <v>2</v>
      </c>
      <c r="C5" s="59"/>
      <c r="D5" s="59"/>
      <c r="E5" s="53">
        <f ca="1">IFERROR(Õppelaenud[[#Totals],[Praegune kuumakse]],"")</f>
        <v>190.91792743033542</v>
      </c>
      <c r="F5" s="53"/>
      <c r="G5" s="53"/>
      <c r="H5" s="61" t="s">
        <v>22</v>
      </c>
      <c r="I5" s="61"/>
      <c r="J5" s="61"/>
      <c r="K5" s="61"/>
      <c r="L5" s="28">
        <f ca="1">IFERROR(Õppelaenud[[#Totals],[Kavandatud makse]],0)</f>
        <v>190.91792743033542</v>
      </c>
      <c r="M5" s="20"/>
    </row>
    <row r="6" spans="1:13" ht="32.25" customHeight="1" x14ac:dyDescent="0.25">
      <c r="B6" s="60" t="s">
        <v>3</v>
      </c>
      <c r="C6" s="60"/>
      <c r="D6" s="60"/>
      <c r="E6" s="54">
        <f ca="1">IFERROR(Õppelaenud[[#Totals],[Praegune kuumakse]]/KuupalgaPrognoos,"")</f>
        <v>4.5820302583280501E-2</v>
      </c>
      <c r="F6" s="54"/>
      <c r="G6" s="54"/>
      <c r="H6" s="62" t="s">
        <v>23</v>
      </c>
      <c r="I6" s="62"/>
      <c r="J6" s="62"/>
      <c r="K6" s="62"/>
      <c r="L6" s="35">
        <f ca="1">IFERROR(Õppelaenud[[#Totals],[Kavandatud makse]]/KuupalgaPrognoos,"")</f>
        <v>4.5820302583280501E-2</v>
      </c>
      <c r="M6" s="21"/>
    </row>
    <row r="7" spans="1:13" ht="20.25" customHeight="1" x14ac:dyDescent="0.35">
      <c r="B7" s="13"/>
      <c r="C7" s="13"/>
      <c r="D7" s="14"/>
      <c r="E7" s="15"/>
      <c r="F7" s="13"/>
      <c r="G7" s="13"/>
      <c r="H7" s="13"/>
      <c r="I7" s="13"/>
      <c r="J7" s="13"/>
      <c r="K7" s="13"/>
      <c r="L7" s="13"/>
    </row>
    <row r="8" spans="1:13" ht="23.25" customHeight="1" x14ac:dyDescent="0.25">
      <c r="B8" s="55" t="s">
        <v>4</v>
      </c>
      <c r="C8" s="55"/>
      <c r="D8" s="55"/>
      <c r="E8" s="56"/>
      <c r="F8" s="58" t="s">
        <v>19</v>
      </c>
      <c r="G8" s="55"/>
      <c r="H8" s="56"/>
      <c r="I8" s="55" t="s">
        <v>26</v>
      </c>
      <c r="J8" s="57"/>
      <c r="K8" s="57"/>
      <c r="L8" s="57"/>
    </row>
    <row r="9" spans="1:13" ht="35.1" customHeight="1" x14ac:dyDescent="0.25">
      <c r="B9" s="5" t="s">
        <v>5</v>
      </c>
      <c r="C9" s="2" t="s">
        <v>12</v>
      </c>
      <c r="D9" s="3" t="s">
        <v>16</v>
      </c>
      <c r="E9" s="7" t="s">
        <v>17</v>
      </c>
      <c r="F9" s="8" t="s">
        <v>20</v>
      </c>
      <c r="G9" s="3" t="s">
        <v>21</v>
      </c>
      <c r="H9" s="7" t="s">
        <v>24</v>
      </c>
      <c r="I9" s="3" t="s">
        <v>27</v>
      </c>
      <c r="J9" s="3" t="s">
        <v>28</v>
      </c>
      <c r="K9" s="3" t="s">
        <v>30</v>
      </c>
      <c r="L9" s="3" t="s">
        <v>31</v>
      </c>
    </row>
    <row r="10" spans="1:13" ht="15" x14ac:dyDescent="0.25">
      <c r="B10" s="5" t="s">
        <v>6</v>
      </c>
      <c r="C10" s="4" t="s">
        <v>13</v>
      </c>
      <c r="D10" s="26">
        <v>10000</v>
      </c>
      <c r="E10" s="27">
        <v>0.05</v>
      </c>
      <c r="F10" s="36">
        <f ca="1">DATE(YEAR(TODAY())-2,4,1)</f>
        <v>42826</v>
      </c>
      <c r="G10" s="1">
        <v>10</v>
      </c>
      <c r="H10" s="9">
        <f ca="1">IF(AND(Õppelaenud[[#This Row],[Alguskuupäev]]&gt;0,Õppelaenud[[#This Row],[Pikkus (aastad)]]&gt;0),EDATE(Õppelaenud[[#This Row],[Alguskuupäev]],Õppelaenud[[#This Row],[Pikkus (aastad)]]*12),"")</f>
        <v>46478</v>
      </c>
      <c r="I10" s="37">
        <f ca="1">IFERROR(IF(AND(LaenuAlgusTäna,COUNT(Õppelaenud[[#This Row],[Laenusumma]:[Pikkus (aastad)]])=4,Õppelaenud[[#This Row],[Alguskuupäev]]&lt;=TODAY()),PMT(Õppelaenud[[#This Row],[Aastane
intressimäär]]/12,Õppelaenud[[#This Row],[Pikkus (aastad)]]*12,-Õppelaenud[[#This Row],[Laenusumma]],0,0),""),0)</f>
        <v>106.06551523907524</v>
      </c>
      <c r="J10" s="38">
        <f ca="1">IFERROR((Õppelaenud[[#This Row],[Kavandatud makse]]*(Õppelaenud[[#This Row],[Pikkus (aastad)]]*12))-Õppelaenud[[#This Row],[Laenusumma]],"")</f>
        <v>2727.8618286890287</v>
      </c>
      <c r="K10" s="39">
        <f ca="1">IF(COUNTA(Õppelaenud[[#This Row],[Laenusumma]:[Pikkus (aastad)]])&lt;&gt;4,"",PMT(Õppelaenud[[#This Row],[Aastane
intressimäär]]/12,Õppelaenud[[#This Row],[Pikkus (aastad)]]*12,-Õppelaenud[[#This Row],[Laenusumma]],0,0))</f>
        <v>106.06551523907524</v>
      </c>
      <c r="L10" s="38">
        <f ca="1">IFERROR(Õppelaenud[[#This Row],[Kavandatud makse]]*12,"")</f>
        <v>1272.7861828689029</v>
      </c>
    </row>
    <row r="11" spans="1:13" ht="15" x14ac:dyDescent="0.25">
      <c r="B11" s="5" t="s">
        <v>7</v>
      </c>
      <c r="C11" s="4" t="s">
        <v>14</v>
      </c>
      <c r="D11" s="26">
        <v>8000</v>
      </c>
      <c r="E11" s="27">
        <v>0.05</v>
      </c>
      <c r="F11" s="36">
        <f ca="1">DATE(YEAR(TODAY()),5,1)</f>
        <v>43586</v>
      </c>
      <c r="G11" s="1">
        <v>10</v>
      </c>
      <c r="H11" s="9">
        <f ca="1">IF(AND(Õppelaenud[[#This Row],[Alguskuupäev]]&gt;0,Õppelaenud[[#This Row],[Pikkus (aastad)]]&gt;0),EDATE(Õppelaenud[[#This Row],[Alguskuupäev]],Õppelaenud[[#This Row],[Pikkus (aastad)]]*12),"")</f>
        <v>47239</v>
      </c>
      <c r="I11" s="37">
        <f ca="1">IFERROR(IF(AND(LaenuAlgusTäna,COUNT(Õppelaenud[[#This Row],[Laenusumma]:[Pikkus (aastad)]])=4,Õppelaenud[[#This Row],[Alguskuupäev]]&lt;=TODAY()),PMT(Õppelaenud[[#This Row],[Aastane
intressimäär]]/12,Õppelaenud[[#This Row],[Pikkus (aastad)]]*12,-Õppelaenud[[#This Row],[Laenusumma]],0,0),""),0)</f>
        <v>84.852412191260186</v>
      </c>
      <c r="J11" s="38">
        <f ca="1">IFERROR((Õppelaenud[[#This Row],[Kavandatud makse]]*(Õppelaenud[[#This Row],[Pikkus (aastad)]]*12))-Õppelaenud[[#This Row],[Laenusumma]],"")</f>
        <v>2182.289462951223</v>
      </c>
      <c r="K11" s="39">
        <f ca="1">IF(COUNTA(Õppelaenud[[#This Row],[Laenusumma]:[Pikkus (aastad)]])&lt;&gt;4,"",PMT(Õppelaenud[[#This Row],[Aastane
intressimäär]]/12,Õppelaenud[[#This Row],[Pikkus (aastad)]]*12,-Õppelaenud[[#This Row],[Laenusumma]],0,0))</f>
        <v>84.852412191260186</v>
      </c>
      <c r="L11" s="38">
        <f ca="1">IFERROR(Õppelaenud[[#This Row],[Kavandatud makse]]*12,"")</f>
        <v>1018.2289462951222</v>
      </c>
    </row>
    <row r="12" spans="1:13" ht="15" x14ac:dyDescent="0.25">
      <c r="B12" s="5"/>
      <c r="C12" s="4"/>
      <c r="D12" s="26"/>
      <c r="E12" s="27"/>
      <c r="F12" s="36"/>
      <c r="G12" s="1"/>
      <c r="H12" s="9" t="str">
        <f>IF(AND(Õppelaenud[[#This Row],[Alguskuupäev]]&gt;0,Õppelaenud[[#This Row],[Pikkus (aastad)]]&gt;0),EDATE(Õppelaenud[[#This Row],[Alguskuupäev]],Õppelaenud[[#This Row],[Pikkus (aastad)]]*12),"")</f>
        <v/>
      </c>
      <c r="I12" s="37" t="str">
        <f ca="1">IFERROR(IF(AND(LaenuAlgusTäna,COUNT(Õppelaenud[[#This Row],[Laenusumma]:[Pikkus (aastad)]])=4,Õppelaenud[[#This Row],[Alguskuupäev]]&lt;=TODAY()),PMT(Õppelaenud[[#This Row],[Aastane
intressimäär]]/12,Õppelaenud[[#This Row],[Pikkus (aastad)]]*12,-Õppelaenud[[#This Row],[Laenusumma]],0,0),""),0)</f>
        <v/>
      </c>
      <c r="J12" s="38" t="str">
        <f>IFERROR((Õppelaenud[[#This Row],[Kavandatud makse]]*(Õppelaenud[[#This Row],[Pikkus (aastad)]]*12))-Õppelaenud[[#This Row],[Laenusumma]],"")</f>
        <v/>
      </c>
      <c r="K12" s="39" t="str">
        <f>IF(COUNTA(Õppelaenud[[#This Row],[Laenusumma]:[Pikkus (aastad)]])&lt;&gt;4,"",PMT(Õppelaenud[[#This Row],[Aastane
intressimäär]]/12,Õppelaenud[[#This Row],[Pikkus (aastad)]]*12,-Õppelaenud[[#This Row],[Laenusumma]],0,0))</f>
        <v/>
      </c>
      <c r="L12" s="38" t="str">
        <f>IFERROR(Õppelaenud[[#This Row],[Kavandatud makse]]*12,"")</f>
        <v/>
      </c>
    </row>
    <row r="13" spans="1:13" ht="15" x14ac:dyDescent="0.25">
      <c r="B13" s="5"/>
      <c r="C13" s="4"/>
      <c r="D13" s="26"/>
      <c r="E13" s="27"/>
      <c r="F13" s="36"/>
      <c r="G13" s="1"/>
      <c r="H13" s="9" t="str">
        <f>IF(AND(Õppelaenud[[#This Row],[Alguskuupäev]]&gt;0,Õppelaenud[[#This Row],[Pikkus (aastad)]]&gt;0),EDATE(Õppelaenud[[#This Row],[Alguskuupäev]],Õppelaenud[[#This Row],[Pikkus (aastad)]]*12),"")</f>
        <v/>
      </c>
      <c r="I13" s="37" t="str">
        <f ca="1">IFERROR(IF(AND(LaenuAlgusTäna,COUNT(Õppelaenud[[#This Row],[Laenusumma]:[Pikkus (aastad)]])=4,Õppelaenud[[#This Row],[Alguskuupäev]]&lt;=TODAY()),PMT(Õppelaenud[[#This Row],[Aastane
intressimäär]]/12,Õppelaenud[[#This Row],[Pikkus (aastad)]]*12,-Õppelaenud[[#This Row],[Laenusumma]],0,0),""),0)</f>
        <v/>
      </c>
      <c r="J13" s="38" t="str">
        <f>IFERROR((Õppelaenud[[#This Row],[Kavandatud makse]]*(Õppelaenud[[#This Row],[Pikkus (aastad)]]*12))-Õppelaenud[[#This Row],[Laenusumma]],"")</f>
        <v/>
      </c>
      <c r="K13" s="39" t="str">
        <f>IF(COUNTA(Õppelaenud[[#This Row],[Laenusumma]:[Pikkus (aastad)]])&lt;&gt;4,"",PMT(Õppelaenud[[#This Row],[Aastane
intressimäär]]/12,Õppelaenud[[#This Row],[Pikkus (aastad)]]*12,-Õppelaenud[[#This Row],[Laenusumma]],0,0))</f>
        <v/>
      </c>
      <c r="L13" s="38" t="str">
        <f>IFERROR(Õppelaenud[[#This Row],[Kavandatud makse]]*12,"")</f>
        <v/>
      </c>
    </row>
    <row r="14" spans="1:13" ht="15" x14ac:dyDescent="0.25">
      <c r="B14" s="5"/>
      <c r="C14" s="4"/>
      <c r="D14" s="26"/>
      <c r="E14" s="27"/>
      <c r="F14" s="36"/>
      <c r="G14" s="1"/>
      <c r="H14" s="9" t="str">
        <f>IF(AND(Õppelaenud[[#This Row],[Alguskuupäev]]&gt;0,Õppelaenud[[#This Row],[Pikkus (aastad)]]&gt;0),EDATE(Õppelaenud[[#This Row],[Alguskuupäev]],Õppelaenud[[#This Row],[Pikkus (aastad)]]*12),"")</f>
        <v/>
      </c>
      <c r="I14" s="37" t="str">
        <f ca="1">IFERROR(IF(AND(LaenuAlgusTäna,COUNT(Õppelaenud[[#This Row],[Laenusumma]:[Pikkus (aastad)]])=4,Õppelaenud[[#This Row],[Alguskuupäev]]&lt;=TODAY()),PMT(Õppelaenud[[#This Row],[Aastane
intressimäär]]/12,Õppelaenud[[#This Row],[Pikkus (aastad)]]*12,-Õppelaenud[[#This Row],[Laenusumma]],0,0),""),0)</f>
        <v/>
      </c>
      <c r="J14" s="38" t="str">
        <f>IFERROR((Õppelaenud[[#This Row],[Kavandatud makse]]*(Õppelaenud[[#This Row],[Pikkus (aastad)]]*12))-Õppelaenud[[#This Row],[Laenusumma]],"")</f>
        <v/>
      </c>
      <c r="K14" s="39" t="str">
        <f>IF(COUNTA(Õppelaenud[[#This Row],[Laenusumma]:[Pikkus (aastad)]])&lt;&gt;4,"",PMT(Õppelaenud[[#This Row],[Aastane
intressimäär]]/12,Õppelaenud[[#This Row],[Pikkus (aastad)]]*12,-Õppelaenud[[#This Row],[Laenusumma]],0,0))</f>
        <v/>
      </c>
      <c r="L14" s="38" t="str">
        <f>IFERROR(Õppelaenud[[#This Row],[Kavandatud makse]]*12,"")</f>
        <v/>
      </c>
    </row>
    <row r="15" spans="1:13" ht="15" x14ac:dyDescent="0.25">
      <c r="B15" s="5"/>
      <c r="C15" s="4"/>
      <c r="D15" s="26"/>
      <c r="E15" s="27"/>
      <c r="F15" s="36"/>
      <c r="G15" s="1"/>
      <c r="H15" s="9" t="str">
        <f>IF(AND(Õppelaenud[[#This Row],[Alguskuupäev]]&gt;0,Õppelaenud[[#This Row],[Pikkus (aastad)]]&gt;0),EDATE(Õppelaenud[[#This Row],[Alguskuupäev]],Õppelaenud[[#This Row],[Pikkus (aastad)]]*12),"")</f>
        <v/>
      </c>
      <c r="I15" s="37" t="str">
        <f ca="1">IFERROR(IF(AND(LaenuAlgusTäna,COUNT(Õppelaenud[[#This Row],[Laenusumma]:[Pikkus (aastad)]])=4,Õppelaenud[[#This Row],[Alguskuupäev]]&lt;=TODAY()),PMT(Õppelaenud[[#This Row],[Aastane
intressimäär]]/12,Õppelaenud[[#This Row],[Pikkus (aastad)]]*12,-Õppelaenud[[#This Row],[Laenusumma]],0,0),""),0)</f>
        <v/>
      </c>
      <c r="J15" s="38" t="str">
        <f>IFERROR((Õppelaenud[[#This Row],[Kavandatud makse]]*(Õppelaenud[[#This Row],[Pikkus (aastad)]]*12))-Õppelaenud[[#This Row],[Laenusumma]],"")</f>
        <v/>
      </c>
      <c r="K15" s="39" t="str">
        <f>IF(COUNTA(Õppelaenud[[#This Row],[Laenusumma]:[Pikkus (aastad)]])&lt;&gt;4,"",PMT(Õppelaenud[[#This Row],[Aastane
intressimäär]]/12,Õppelaenud[[#This Row],[Pikkus (aastad)]]*12,-Õppelaenud[[#This Row],[Laenusumma]],0,0))</f>
        <v/>
      </c>
      <c r="L15" s="38" t="str">
        <f>IFERROR(Õppelaenud[[#This Row],[Kavandatud makse]]*12,"")</f>
        <v/>
      </c>
    </row>
    <row r="16" spans="1:13" ht="20.25" customHeight="1" x14ac:dyDescent="0.25">
      <c r="B16" s="16" t="s">
        <v>8</v>
      </c>
      <c r="C16" s="17"/>
      <c r="D16" s="29">
        <f>SUBTOTAL(109,Õppelaenud[Laenusumma])</f>
        <v>18000</v>
      </c>
      <c r="E16" s="18"/>
      <c r="F16" s="23"/>
      <c r="G16" s="24"/>
      <c r="H16" s="25"/>
      <c r="I16" s="30">
        <f ca="1">SUBTOTAL(109,Õppelaenud[Praegune kuumakse])</f>
        <v>190.91792743033542</v>
      </c>
      <c r="J16" s="29">
        <f ca="1">SUBTOTAL(109,Õppelaenud[Kogu-
intress])</f>
        <v>4910.1512916402517</v>
      </c>
      <c r="K16" s="31">
        <f ca="1">SUBTOTAL(109,Õppelaenud[Kavandatud makse])</f>
        <v>190.91792743033542</v>
      </c>
      <c r="L16" s="29">
        <f ca="1">SUBTOTAL(109,Õppelaenud[Aastane
Makse])</f>
        <v>2291.015129164025</v>
      </c>
    </row>
    <row r="17" spans="2:12" ht="20.25" customHeight="1" x14ac:dyDescent="0.25">
      <c r="B17" s="11" t="s">
        <v>9</v>
      </c>
      <c r="C17" s="12"/>
      <c r="D17" s="32">
        <f>AVERAGE(Õppelaenud[Laenusumma])</f>
        <v>9000</v>
      </c>
      <c r="E17" s="41">
        <f>AVERAGE(Õppelaenud[Aastane
intressimäär])</f>
        <v>0.05</v>
      </c>
      <c r="F17" s="40"/>
      <c r="G17" s="40"/>
      <c r="H17" s="41"/>
      <c r="I17" s="33"/>
      <c r="J17" s="32">
        <f ca="1">AVERAGE(Õppelaenud[Kogu-
intress])</f>
        <v>2455.0756458201258</v>
      </c>
      <c r="K17" s="34"/>
      <c r="L17" s="32">
        <f ca="1">AVERAGE(Õppelaenud[Aastane
Makse])</f>
        <v>1145.5075645820125</v>
      </c>
    </row>
    <row r="18" spans="2:12" s="19" customFormat="1" ht="23.25" customHeight="1" x14ac:dyDescent="0.25">
      <c r="B18" s="50" t="s">
        <v>10</v>
      </c>
      <c r="C18" s="50"/>
      <c r="D18" s="50"/>
      <c r="E18" s="50"/>
      <c r="F18" s="50"/>
      <c r="G18" s="50"/>
      <c r="H18" s="50"/>
      <c r="I18" s="50"/>
      <c r="J18" s="50"/>
      <c r="K18" s="50"/>
      <c r="L18" s="51">
        <f ca="1">Õppelaenud[[#Totals],[Laenusumma]]+Õppelaenud[[#Totals],[Kogu-
intress]]</f>
        <v>22910.15129164025</v>
      </c>
    </row>
    <row r="19" spans="2:12" s="19" customFormat="1" ht="23.25" customHeight="1" x14ac:dyDescent="0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2:12" ht="20.25" customHeight="1" x14ac:dyDescent="0.25">
      <c r="B20" s="52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1">
        <f>(AastapalgaPrognoos/12)</f>
        <v>4166.666666666667</v>
      </c>
    </row>
    <row r="21" spans="2:12" ht="20.25" customHeight="1" x14ac:dyDescent="0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Sellel töölehel saate luua õppelaenukalkulaatori. Sisestage üksikasjad tabelisse alates lahtrist B9, hinnanguline aastapalk lahtrisse F2 ja laenu tagasimaksmisega alustamise kuupäev lahtrisse K2." sqref="A1" xr:uid="{00000000-0002-0000-0000-000002000000}"/>
    <dataValidation allowBlank="1" showInputMessage="1" showErrorMessage="1" prompt="Sellesse lahtrisse sisestage prognoositud lõpetamisjärgne aastapalk." sqref="F2:H2" xr:uid="{00000000-0002-0000-0000-000003000000}"/>
    <dataValidation allowBlank="1" showInputMessage="1" showErrorMessage="1" prompt="Ülal asuvasse lahtrisse sisestage prognoositud lõpetamisjärgne aastapalk." sqref="F3:H3" xr:uid="{00000000-0002-0000-0000-000004000000}"/>
    <dataValidation allowBlank="1" showInputMessage="1" showErrorMessage="1" prompt="Sellesse lahtrisse sisestage laenude tagasimaksmise alustamise kuupäev." sqref="K2:L2" xr:uid="{00000000-0002-0000-0000-000005000000}"/>
    <dataValidation allowBlank="1" showInputMessage="1" showErrorMessage="1" prompt="Ülal asuvasse lahtrisse sisestage laenude tagasimaksmise alustamise kuupäev." sqref="K3:L3" xr:uid="{00000000-0002-0000-0000-000006000000}"/>
    <dataValidation allowBlank="1" showInputMessage="1" showErrorMessage="1" prompt="Paremal asuvas lahtris arvutatakse automaatselt teie praegune kombineeritud kuumakse." sqref="B5:D5" xr:uid="{00000000-0002-0000-0000-000007000000}"/>
    <dataValidation allowBlank="1" showInputMessage="1" showErrorMessage="1" prompt="Selles lahtris arvutatakse automaatselt teie praegune kombineeritud kuumakse." sqref="E5:G5" xr:uid="{00000000-0002-0000-0000-000008000000}"/>
    <dataValidation allowBlank="1" showInputMessage="1" showErrorMessage="1" prompt="Paremal olevas lahtris arvutatakse automaatselt praeguse kuusissetuleku protsent." sqref="B6:D6" xr:uid="{00000000-0002-0000-0000-000009000000}"/>
    <dataValidation allowBlank="1" showInputMessage="1" showErrorMessage="1" prompt="Selles lahtris arvutatakse automaatselt praeguse kuusissetuleku protsent." sqref="E6:G6" xr:uid="{00000000-0002-0000-0000-00000A000000}"/>
    <dataValidation allowBlank="1" showInputMessage="1" showErrorMessage="1" prompt="Paremal asuvas lahtris arvutatakse automaatselt teie kombineeritud ajastatud kuumakse." sqref="H5:K5" xr:uid="{00000000-0002-0000-0000-00000B000000}"/>
    <dataValidation allowBlank="1" showInputMessage="1" showErrorMessage="1" prompt="Selles lahtris arvutatakse automaatselt teie kombineeritud ajastatud kuumakse." sqref="L5" xr:uid="{00000000-0002-0000-0000-00000C000000}"/>
    <dataValidation allowBlank="1" showInputMessage="1" showErrorMessage="1" prompt="Paremal olevas lahtris arvutatakse automaatselt ajastatud kuusissetuleku protsent." sqref="H6:K6" xr:uid="{00000000-0002-0000-0000-00000D000000}"/>
    <dataValidation allowBlank="1" showInputMessage="1" showErrorMessage="1" prompt="Selles lahtris arvutatakse automaatselt ajastatud kuusissetuleku protsent." sqref="L6" xr:uid="{00000000-0002-0000-0000-00000E000000}"/>
    <dataValidation allowBlank="1" showInputMessage="1" showErrorMessage="1" prompt="Sisestage allpool tabeli veergudesse laenu üldandmed." sqref="B8:E8" xr:uid="{00000000-0002-0000-0000-00000F000000}"/>
    <dataValidation allowBlank="1" showInputMessage="1" showErrorMessage="1" prompt="Sisestage sellesse veergu päiselahtri alla laenu number." sqref="B9" xr:uid="{00000000-0002-0000-0000-000010000000}"/>
    <dataValidation allowBlank="1" showInputMessage="1" showErrorMessage="1" prompt="Sellesse veergu päiselahtri alla sisestage laenuandja." sqref="C9" xr:uid="{00000000-0002-0000-0000-000011000000}"/>
    <dataValidation allowBlank="1" showInputMessage="1" showErrorMessage="1" prompt="Sellesse veergu selle päiselahtri alla sisestage laenusumma." sqref="D9" xr:uid="{00000000-0002-0000-0000-000012000000}"/>
    <dataValidation allowBlank="1" showInputMessage="1" showErrorMessage="1" prompt="Sisestage sellesse veergu selle päiselahtri alla intressimäär." sqref="E9" xr:uid="{00000000-0002-0000-0000-000013000000}"/>
    <dataValidation allowBlank="1" showInputMessage="1" showErrorMessage="1" prompt="Sisestage allpool tabeli veergudesse laenu tagasimaksmise andmed." sqref="F8:H8" xr:uid="{00000000-0002-0000-0000-000014000000}"/>
    <dataValidation allowBlank="1" showInputMessage="1" showErrorMessage="1" prompt="Sellesse veergu selle päiselahtri alla sisestage alguskuupäev." sqref="F9" xr:uid="{00000000-0002-0000-0000-000015000000}"/>
    <dataValidation allowBlank="1" showInputMessage="1" showErrorMessage="1" prompt="Sellesse veergu päiselahtri alla sisestage pikkus aastates." sqref="G9" xr:uid="{00000000-0002-0000-0000-000016000000}"/>
    <dataValidation allowBlank="1" showInputMessage="1" showErrorMessage="1" prompt="Lõpukuupäev värskendatakse siin veerus selle päiselahtri all automaatselt." sqref="H9" xr:uid="{00000000-0002-0000-0000-000017000000}"/>
    <dataValidation allowBlank="1" showInputMessage="1" showErrorMessage="1" prompt="Makseandmed arvutakse allpool tabeli veergudes automaatselt." sqref="I8:L8" xr:uid="{00000000-0002-0000-0000-000018000000}"/>
    <dataValidation allowBlank="1" showInputMessage="1" showErrorMessage="1" prompt="Selles veerus selle päiselahtri all arvutatakse automaatselt praegune kuumakse." sqref="I9" xr:uid="{00000000-0002-0000-0000-000019000000}"/>
    <dataValidation allowBlank="1" showInputMessage="1" showErrorMessage="1" prompt="Intressi kogusumma arvutatakse selles veerus selle pealkirja all automaatselt." sqref="J9" xr:uid="{00000000-0002-0000-0000-00001A000000}"/>
    <dataValidation allowBlank="1" showInputMessage="1" showErrorMessage="1" prompt="Selles veerus selle päiselahtri all arvutatakse automaatselt ajastatud makse." sqref="K9" xr:uid="{00000000-0002-0000-0000-00001B000000}"/>
    <dataValidation allowBlank="1" showInputMessage="1" showErrorMessage="1" prompt="Selles veerus selle päiselahtri all arvutatakse aastamakse automaatselt. Keskmised arvutatakse selle veeru allolevas tabelis automaatselt." sqref="L9" xr:uid="{00000000-0002-0000-0000-00001C000000}"/>
    <dataValidation allowBlank="1" showInputMessage="1" showErrorMessage="1" prompt="Paremal lahtrites arvutatakse automaatselt laenusumma, aastase intressimäära, intressi kogusumma ja aastase makse keskmised ning värskendatakse ajastatud makse tabelit." sqref="B17" xr:uid="{00000000-0002-0000-0000-00001D000000}"/>
    <dataValidation allowBlank="1" showInputMessage="1" showErrorMessage="1" prompt="Selles lahtris arvutatakse keskmine laenusumma automaatselt." sqref="D17" xr:uid="{00000000-0002-0000-0000-00001E000000}"/>
    <dataValidation allowBlank="1" showInputMessage="1" showErrorMessage="1" prompt="Selles lahtris arvutatakse automaatselt keskmine aastane intressimäär." sqref="E17" xr:uid="{00000000-0002-0000-0000-00001F000000}"/>
    <dataValidation allowBlank="1" showInputMessage="1" showErrorMessage="1" prompt="Selles lahtris arvutatakse automaatselt keskmine intressi kogusumma." sqref="J17" xr:uid="{00000000-0002-0000-0000-000020000000}"/>
    <dataValidation allowBlank="1" showInputMessage="1" showErrorMessage="1" prompt="Selles lahtris värskendatakse keskmise ajastatud makse diagrammi automaatselt." sqref="K17" xr:uid="{00000000-0002-0000-0000-000021000000}"/>
    <dataValidation allowBlank="1" showInputMessage="1" showErrorMessage="1" prompt="Selles lahtris arvutatakse automaatselt keskmine aastamakse ja allpool olevates lahtrites kõikide laenude tagasi makstav kogusumma ning prognoositud lõpetamisjärgne kuusissetulek." sqref="L17" xr:uid="{00000000-0002-0000-0000-000022000000}"/>
    <dataValidation allowBlank="1" showInputMessage="1" showErrorMessage="1" prompt="Parempoolses lahtris arvutatakse automaatselt kõikide laenude tagasi makstav kogusumma." sqref="B18:K19" xr:uid="{00000000-0002-0000-0000-000023000000}"/>
    <dataValidation allowBlank="1" showInputMessage="1" showErrorMessage="1" prompt="Selles lahtris arvutatakse automaatselt kõikide laenude tagasi makstav kogusumma." sqref="L18:L19" xr:uid="{00000000-0002-0000-0000-000024000000}"/>
    <dataValidation allowBlank="1" showInputMessage="1" showErrorMessage="1" prompt="Parempoolses lahtris arvutatakse automaatselt prognoositud lõpetamisjärgne kuusissetulek." sqref="B20:K21" xr:uid="{00000000-0002-0000-0000-000025000000}"/>
    <dataValidation allowBlank="1" showInputMessage="1" showErrorMessage="1" prompt="Selles lahtris arvutatakse automaatselt prognoositud lõpetamisjärgne kuusissetulek." sqref="L20:L21" xr:uid="{00000000-0002-0000-0000-000026000000}"/>
    <dataValidation allowBlank="1" showInputMessage="1" showErrorMessage="1" prompt="Töölehe pealkiri asub selles lahtris ja näpunäide lahtris B4. Keskmised, kõikide laenude tagasi makstav koondsumma ja prognoositud kuusissetulek arvustatakse allpool tabelis automaatselt." sqref="B2:C2" xr:uid="{00000000-0002-0000-0000-000027000000}"/>
    <dataValidation allowBlank="1" showInputMessage="1" showErrorMessage="1" prompt="Kombineeritud praegused ja ajastatud kuumaksed ning praeguse ja ajastatud kuusissetuleku protsent arvutatakse automaatselt lahtrites E5, E6, L5 ja L6.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Laenukalkulaator!K10:K15</xm:f>
              <xm:sqref>K17</xm:sqref>
            </x14:sparkline>
            <x14:sparkline>
              <xm:f>Laenukalkulaator!I10:I15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6</vt:i4>
      </vt:variant>
    </vt:vector>
  </HeadingPairs>
  <TitlesOfParts>
    <vt:vector size="7" baseType="lpstr">
      <vt:lpstr>Laenukalkulaator</vt:lpstr>
      <vt:lpstr>AastapalgaPrognoos</vt:lpstr>
      <vt:lpstr>KoondLaenTagasimakse</vt:lpstr>
      <vt:lpstr>KuupalgaPrognoos</vt:lpstr>
      <vt:lpstr>LaenuTagasimakseAlgus</vt:lpstr>
      <vt:lpstr>Laenukalkulaator!Prinditiitlid</vt:lpstr>
      <vt:lpstr>ÜhendatudKuumakse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