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2"/>
  <workbookPr filterPrivacy="1"/>
  <xr:revisionPtr revIDLastSave="11" documentId="13_ncr:1_{27EFA086-7834-42FF-B87B-ADD6A0021408}" xr6:coauthVersionLast="43" xr6:coauthVersionMax="43" xr10:uidLastSave="{4BA36C14-13F7-40D4-A560-0CB0039A22A1}"/>
  <bookViews>
    <workbookView xWindow="-120" yWindow="-120" windowWidth="28950" windowHeight="16110" xr2:uid="{00000000-000D-0000-FFFF-FFFF00000000}"/>
  </bookViews>
  <sheets>
    <sheet name="Entrada de previsión" sheetId="1" r:id="rId1"/>
    <sheet name="Previsión de ventas" sheetId="3" r:id="rId2"/>
    <sheet name="Listas" sheetId="2" r:id="rId3"/>
  </sheets>
  <definedNames>
    <definedName name="_xlnm.Print_Area" localSheetId="1">'Previsión de ventas'!$A:$O</definedName>
    <definedName name="Lista_AgentesDeVentas">Tabla_AgenteDeVentas[Agentes de ventas]</definedName>
    <definedName name="Lista_CategoríasDeVentas">Tabla_CategoríaDeVentas[Categorías de ventas]</definedName>
    <definedName name="Lista_FasesDeVentas">Tabla_FaseDeVentas[Fases de ventas]</definedName>
    <definedName name="Lista_RegionesDeVentas">Tabla_RegiónDeVentas[Regiones de ventas]</definedName>
    <definedName name="Mes_Inicio">'Previsión de ventas'!$C$6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3" l="1"/>
  <c r="P8" i="3" l="1"/>
  <c r="B9" i="3" l="1"/>
  <c r="P9" i="3" s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C9" i="3" l="1"/>
  <c r="B17" i="3"/>
  <c r="B18" i="3"/>
  <c r="B13" i="3"/>
  <c r="B20" i="3"/>
  <c r="B19" i="3"/>
  <c r="B16" i="3"/>
  <c r="B15" i="3"/>
  <c r="B14" i="3"/>
  <c r="B12" i="3"/>
  <c r="B11" i="3"/>
  <c r="B10" i="3"/>
  <c r="D9" i="3" l="1"/>
  <c r="R9" i="3" s="1"/>
  <c r="Q9" i="3"/>
  <c r="C14" i="3"/>
  <c r="Q14" i="3" s="1"/>
  <c r="P14" i="3"/>
  <c r="C20" i="3"/>
  <c r="Q20" i="3" s="1"/>
  <c r="P20" i="3"/>
  <c r="C10" i="3"/>
  <c r="P10" i="3"/>
  <c r="C15" i="3"/>
  <c r="Q15" i="3" s="1"/>
  <c r="P15" i="3"/>
  <c r="C13" i="3"/>
  <c r="Q13" i="3" s="1"/>
  <c r="P13" i="3"/>
  <c r="C11" i="3"/>
  <c r="Q11" i="3" s="1"/>
  <c r="P11" i="3"/>
  <c r="C16" i="3"/>
  <c r="Q16" i="3" s="1"/>
  <c r="P16" i="3"/>
  <c r="C18" i="3"/>
  <c r="Q18" i="3" s="1"/>
  <c r="P18" i="3"/>
  <c r="C12" i="3"/>
  <c r="Q12" i="3" s="1"/>
  <c r="P12" i="3"/>
  <c r="C19" i="3"/>
  <c r="Q19" i="3" s="1"/>
  <c r="P19" i="3"/>
  <c r="C17" i="3"/>
  <c r="Q17" i="3" s="1"/>
  <c r="P17" i="3"/>
  <c r="D10" i="3" l="1"/>
  <c r="Q10" i="3"/>
  <c r="D11" i="3" l="1"/>
  <c r="R10" i="3"/>
  <c r="R11" i="3" l="1"/>
  <c r="D12" i="3"/>
  <c r="D13" i="3" l="1"/>
  <c r="R12" i="3"/>
  <c r="D14" i="3" l="1"/>
  <c r="R13" i="3"/>
  <c r="D15" i="3" l="1"/>
  <c r="R14" i="3"/>
  <c r="D16" i="3" l="1"/>
  <c r="R15" i="3"/>
  <c r="D17" i="3" l="1"/>
  <c r="R16" i="3"/>
  <c r="D18" i="3" l="1"/>
  <c r="R17" i="3"/>
  <c r="D19" i="3" l="1"/>
  <c r="R18" i="3"/>
  <c r="D20" i="3" l="1"/>
  <c r="R20" i="3" s="1"/>
  <c r="R19" i="3"/>
</calcChain>
</file>

<file path=xl/sharedStrings.xml><?xml version="1.0" encoding="utf-8"?>
<sst xmlns="http://schemas.openxmlformats.org/spreadsheetml/2006/main" count="181" uniqueCount="85">
  <si>
    <t>Confidencia de la compañía</t>
  </si>
  <si>
    <t>Nombre de la compañía</t>
  </si>
  <si>
    <t>Previsión de ventas</t>
  </si>
  <si>
    <t>Nombre de oportunidad</t>
  </si>
  <si>
    <t>Adatum Corporation</t>
  </si>
  <si>
    <t>Adventure Works</t>
  </si>
  <si>
    <t>Alpine Ski House</t>
  </si>
  <si>
    <t>Museo de Ciencias de Baldwin</t>
  </si>
  <si>
    <t>Blue Yonder Airlines</t>
  </si>
  <si>
    <t>City Power &amp; Light</t>
  </si>
  <si>
    <t>Coho Vineyard</t>
  </si>
  <si>
    <t>Coho Winery</t>
  </si>
  <si>
    <t>Contoso, Ltd.</t>
  </si>
  <si>
    <t>Contoso Pharmaceuticals</t>
  </si>
  <si>
    <t>Consolidated Messenger</t>
  </si>
  <si>
    <t>Fabrikam, Inc.</t>
  </si>
  <si>
    <t>Fourth Coffee</t>
  </si>
  <si>
    <t>Instituto de Diseño Gráfico</t>
  </si>
  <si>
    <t>Humongous Insurance</t>
  </si>
  <si>
    <t>Litware, Inc.</t>
  </si>
  <si>
    <t>Lucerne Publishing</t>
  </si>
  <si>
    <t>Margie's Travel</t>
  </si>
  <si>
    <t>Northwind Traders</t>
  </si>
  <si>
    <t>Proseware, Inc.</t>
  </si>
  <si>
    <t>Escuela de Bellas Artes</t>
  </si>
  <si>
    <t>Southridge Video</t>
  </si>
  <si>
    <t>Tailspin Toys</t>
  </si>
  <si>
    <t>Agente de ventas</t>
  </si>
  <si>
    <t xml:space="preserve"> Agente de ventas 1</t>
  </si>
  <si>
    <t xml:space="preserve"> Agente de ventas 2</t>
  </si>
  <si>
    <t xml:space="preserve"> Agente de ventas 3</t>
  </si>
  <si>
    <t xml:space="preserve"> Agente de ventas 4</t>
  </si>
  <si>
    <t xml:space="preserve"> Agente de ventas 5</t>
  </si>
  <si>
    <t>Región de ventas</t>
  </si>
  <si>
    <t>EE. UU. - Noreste</t>
  </si>
  <si>
    <t>EE. UU. - Sudeste</t>
  </si>
  <si>
    <t>EE. UU. - Centro-Norte</t>
  </si>
  <si>
    <t>EE. UU. - Centro-Sur</t>
  </si>
  <si>
    <t>EE. UU. - Noroeste</t>
  </si>
  <si>
    <t>EE. UU. - Sudoeste</t>
  </si>
  <si>
    <t>Canadá - Este</t>
  </si>
  <si>
    <t>Canadá - Oeste</t>
  </si>
  <si>
    <t>EMEA - Francia</t>
  </si>
  <si>
    <t>EMEA - Alemania</t>
  </si>
  <si>
    <t>EMEA - Italia</t>
  </si>
  <si>
    <t>EMEA - Otros</t>
  </si>
  <si>
    <t>APSA - Asia</t>
  </si>
  <si>
    <t>APSA - Pacífico</t>
  </si>
  <si>
    <t>APSA - México</t>
  </si>
  <si>
    <t>APSA - Australia</t>
  </si>
  <si>
    <t>APSA - Otros</t>
  </si>
  <si>
    <t>EMEA - Reino Unido</t>
  </si>
  <si>
    <t>Categoría de ventas</t>
  </si>
  <si>
    <t>Consultoría</t>
  </si>
  <si>
    <t>Productos</t>
  </si>
  <si>
    <t>Aprendizaje</t>
  </si>
  <si>
    <t>Mezcla</t>
  </si>
  <si>
    <t>Servicios profesionales</t>
  </si>
  <si>
    <t>Apoyo</t>
  </si>
  <si>
    <t>Servicios</t>
  </si>
  <si>
    <t>Cantidad prevista</t>
  </si>
  <si>
    <t>Fase de ventas</t>
  </si>
  <si>
    <t>Aprobación formal</t>
  </si>
  <si>
    <t>Oportunidad</t>
  </si>
  <si>
    <t>Necesidad identificada</t>
  </si>
  <si>
    <t>Patrocinio</t>
  </si>
  <si>
    <t>Presupuesto validado</t>
  </si>
  <si>
    <t>Análisis de necesidades</t>
  </si>
  <si>
    <t>Solución propuesta</t>
  </si>
  <si>
    <t>Propuesta escrita</t>
  </si>
  <si>
    <t>Aprobación verbal</t>
  </si>
  <si>
    <t>Probabilidad de venta</t>
  </si>
  <si>
    <t>Cierre de previsión</t>
  </si>
  <si>
    <t>Previsión ponderada</t>
  </si>
  <si>
    <t xml:space="preserve"> </t>
  </si>
  <si>
    <t>Gráfico de previsión de ventas</t>
  </si>
  <si>
    <t>Mes inicial</t>
  </si>
  <si>
    <t>Mes</t>
  </si>
  <si>
    <t>Previsión mensual</t>
  </si>
  <si>
    <t>Acumulativo</t>
  </si>
  <si>
    <t>Listas</t>
  </si>
  <si>
    <t>Agentes de ventas</t>
  </si>
  <si>
    <t>Regiones de ventas</t>
  </si>
  <si>
    <t>Categorías de ventas</t>
  </si>
  <si>
    <t>Fases de ventas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</si>
</sst>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_(* #,##0_);_(* \(#,##0\);_(* &quot;-&quot;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70" formatCode="mmmm\ yyyy"/>
    <numFmt numFmtId="172" formatCode="mmm"/>
  </numFmts>
  <fonts count="27" x14ac:knownFonts="1">
    <font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8"/>
      <color theme="1"/>
      <name val="Franklin Gothic Book"/>
      <family val="2"/>
      <scheme val="minor"/>
    </font>
    <font>
      <sz val="20"/>
      <color theme="5"/>
      <name val="Franklin Gothic Book"/>
      <family val="2"/>
      <scheme val="minor"/>
    </font>
    <font>
      <sz val="11"/>
      <color rgb="FFFFC000"/>
      <name val="Franklin Gothic Book"/>
      <family val="2"/>
      <scheme val="minor"/>
    </font>
    <font>
      <sz val="18"/>
      <color theme="0"/>
      <name val="Franklin Gothic Book"/>
      <family val="2"/>
      <scheme val="minor"/>
    </font>
    <font>
      <sz val="18"/>
      <color theme="3" tint="0.79998168889431442"/>
      <name val="Constantia"/>
      <family val="1"/>
      <scheme val="major"/>
    </font>
    <font>
      <b/>
      <sz val="18"/>
      <color theme="3" tint="0.79998168889431442"/>
      <name val="Constantia"/>
      <family val="1"/>
      <scheme val="major"/>
    </font>
    <font>
      <sz val="11"/>
      <color theme="1"/>
      <name val="Franklin Gothic Book"/>
      <family val="2"/>
      <scheme val="minor"/>
    </font>
    <font>
      <sz val="18"/>
      <color theme="3"/>
      <name val="Constanti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5" tint="0.59996337778862885"/>
      </left>
      <right style="thin">
        <color theme="3"/>
      </right>
      <top style="thin">
        <color theme="3"/>
      </top>
      <bottom/>
      <diagonal/>
    </border>
    <border>
      <left style="thin">
        <color theme="6" tint="0.59996337778862885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6" tint="0.59996337778862885"/>
      </top>
      <bottom/>
      <diagonal/>
    </border>
    <border>
      <left style="thin">
        <color theme="6" tint="0.59996337778862885"/>
      </left>
      <right style="thin">
        <color theme="3"/>
      </right>
      <top style="thin">
        <color theme="6" tint="0.59996337778862885"/>
      </top>
      <bottom/>
      <diagonal/>
    </border>
    <border>
      <left style="thin">
        <color theme="5" tint="0.59996337778862885"/>
      </left>
      <right/>
      <top style="thin">
        <color theme="3"/>
      </top>
      <bottom/>
      <diagonal/>
    </border>
    <border>
      <left style="thin">
        <color theme="6" tint="0.59996337778862885"/>
      </left>
      <right/>
      <top style="thin">
        <color theme="3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/>
      <diagonal/>
    </border>
    <border>
      <left style="thin">
        <color theme="3"/>
      </left>
      <right/>
      <top style="thin">
        <color theme="6" tint="0.59996337778862885"/>
      </top>
      <bottom style="thin">
        <color theme="3"/>
      </bottom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3"/>
      </bottom>
      <diagonal/>
    </border>
    <border>
      <left style="thin">
        <color theme="6" tint="0.59996337778862885"/>
      </left>
      <right style="thin">
        <color theme="3"/>
      </right>
      <top style="thin">
        <color theme="6" tint="0.59996337778862885"/>
      </top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6" applyNumberFormat="0" applyAlignment="0" applyProtection="0"/>
    <xf numFmtId="0" fontId="19" fillId="9" borderId="17" applyNumberFormat="0" applyAlignment="0" applyProtection="0"/>
    <xf numFmtId="0" fontId="20" fillId="9" borderId="16" applyNumberFormat="0" applyAlignment="0" applyProtection="0"/>
    <xf numFmtId="0" fontId="21" fillId="0" borderId="18" applyNumberFormat="0" applyFill="0" applyAlignment="0" applyProtection="0"/>
    <xf numFmtId="0" fontId="22" fillId="10" borderId="19" applyNumberFormat="0" applyAlignment="0" applyProtection="0"/>
    <xf numFmtId="0" fontId="23" fillId="0" borderId="0" applyNumberFormat="0" applyFill="0" applyBorder="0" applyAlignment="0" applyProtection="0"/>
    <xf numFmtId="0" fontId="10" fillId="11" borderId="20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21" applyNumberFormat="0" applyFill="0" applyAlignment="0" applyProtection="0"/>
    <xf numFmtId="0" fontId="26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indent="1"/>
    </xf>
    <xf numFmtId="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5" fillId="0" borderId="1" xfId="0" applyFont="1" applyBorder="1"/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4" borderId="0" xfId="0" applyFont="1" applyFill="1" applyAlignment="1">
      <alignment horizontal="left" indent="1"/>
    </xf>
    <xf numFmtId="0" fontId="2" fillId="4" borderId="0" xfId="0" applyFont="1" applyFill="1" applyAlignment="1">
      <alignment horizontal="left" indent="1"/>
    </xf>
    <xf numFmtId="0" fontId="2" fillId="4" borderId="0" xfId="0" applyFont="1" applyFill="1"/>
    <xf numFmtId="0" fontId="8" fillId="4" borderId="0" xfId="0" applyFont="1" applyFill="1" applyAlignment="1">
      <alignment horizontal="left" indent="1"/>
    </xf>
    <xf numFmtId="0" fontId="7" fillId="4" borderId="0" xfId="0" applyFont="1" applyFill="1" applyAlignment="1">
      <alignment horizontal="left" vertical="top" indent="1"/>
    </xf>
    <xf numFmtId="0" fontId="9" fillId="4" borderId="0" xfId="0" applyFont="1" applyFill="1" applyAlignment="1">
      <alignment horizontal="left" indent="1"/>
    </xf>
    <xf numFmtId="0" fontId="1" fillId="0" borderId="0" xfId="0" applyFont="1" applyAlignment="1">
      <alignment horizontal="left" vertical="center" indent="1"/>
    </xf>
    <xf numFmtId="44" fontId="2" fillId="0" borderId="0" xfId="0" applyNumberFormat="1" applyFont="1" applyAlignment="1">
      <alignment horizontal="center" vertical="center"/>
    </xf>
    <xf numFmtId="170" fontId="2" fillId="0" borderId="0" xfId="0" applyNumberFormat="1" applyFont="1" applyAlignment="1">
      <alignment horizontal="left" vertical="center" indent="1"/>
    </xf>
    <xf numFmtId="170" fontId="2" fillId="3" borderId="0" xfId="0" applyNumberFormat="1" applyFont="1" applyFill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3" borderId="5" xfId="0" applyNumberFormat="1" applyFont="1" applyFill="1" applyBorder="1" applyAlignment="1">
      <alignment horizontal="center" vertical="center"/>
    </xf>
    <xf numFmtId="170" fontId="2" fillId="0" borderId="5" xfId="0" applyNumberFormat="1" applyFont="1" applyBorder="1" applyAlignment="1">
      <alignment horizontal="center" vertical="center"/>
    </xf>
    <xf numFmtId="170" fontId="2" fillId="3" borderId="10" xfId="0" applyNumberFormat="1" applyFont="1" applyFill="1" applyBorder="1" applyAlignment="1">
      <alignment horizontal="center" vertical="center"/>
    </xf>
    <xf numFmtId="42" fontId="2" fillId="0" borderId="8" xfId="0" applyNumberFormat="1" applyFont="1" applyBorder="1" applyAlignment="1">
      <alignment horizontal="center" vertical="center"/>
    </xf>
    <xf numFmtId="42" fontId="2" fillId="0" borderId="4" xfId="0" applyNumberFormat="1" applyFont="1" applyBorder="1" applyAlignment="1">
      <alignment horizontal="center" vertical="center"/>
    </xf>
    <xf numFmtId="42" fontId="2" fillId="3" borderId="9" xfId="0" applyNumberFormat="1" applyFont="1" applyFill="1" applyBorder="1" applyAlignment="1">
      <alignment horizontal="center" vertical="center"/>
    </xf>
    <xf numFmtId="42" fontId="2" fillId="3" borderId="6" xfId="0" applyNumberFormat="1" applyFont="1" applyFill="1" applyBorder="1" applyAlignment="1">
      <alignment horizontal="center" vertical="center"/>
    </xf>
    <xf numFmtId="42" fontId="2" fillId="0" borderId="9" xfId="0" applyNumberFormat="1" applyFont="1" applyBorder="1" applyAlignment="1">
      <alignment horizontal="center" vertical="center"/>
    </xf>
    <xf numFmtId="42" fontId="2" fillId="0" borderId="6" xfId="0" applyNumberFormat="1" applyFont="1" applyBorder="1" applyAlignment="1">
      <alignment horizontal="center" vertical="center"/>
    </xf>
    <xf numFmtId="42" fontId="2" fillId="3" borderId="11" xfId="0" applyNumberFormat="1" applyFont="1" applyFill="1" applyBorder="1" applyAlignment="1">
      <alignment horizontal="center" vertical="center"/>
    </xf>
    <xf numFmtId="42" fontId="2" fillId="3" borderId="12" xfId="0" applyNumberFormat="1" applyFont="1" applyFill="1" applyBorder="1" applyAlignment="1">
      <alignment horizontal="center" vertical="center"/>
    </xf>
    <xf numFmtId="172" fontId="3" fillId="0" borderId="0" xfId="0" applyNumberFormat="1" applyFont="1" applyAlignment="1">
      <alignment horizontal="left" vertical="center"/>
    </xf>
    <xf numFmtId="42" fontId="3" fillId="0" borderId="0" xfId="0" applyNumberFormat="1" applyFont="1" applyAlignment="1">
      <alignment vertical="center"/>
    </xf>
  </cellXfs>
  <cellStyles count="47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7" builtinId="16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Incorrecto" xfId="12" builtinId="27" customBuiltin="1"/>
    <cellStyle name="Millares" xfId="1" builtinId="3" customBuiltin="1"/>
    <cellStyle name="Millares [0]" xfId="2" builtinId="6" customBuiltin="1"/>
    <cellStyle name="Moneda" xfId="3" builtinId="4" customBuiltin="1"/>
    <cellStyle name="Moneda [0]" xfId="4" builtinId="7" customBuiltin="1"/>
    <cellStyle name="Neutral" xfId="13" builtinId="28" customBuiltin="1"/>
    <cellStyle name="Normal" xfId="0" builtinId="0" customBuiltin="1"/>
    <cellStyle name="Notas" xfId="20" builtinId="10" customBuiltin="1"/>
    <cellStyle name="Porcentaje" xfId="5" builtinId="5" customBuiltin="1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6" builtinId="15" customBuiltin="1"/>
    <cellStyle name="Título 2" xfId="8" builtinId="17" customBuiltin="1"/>
    <cellStyle name="Título 3" xfId="9" builtinId="18" customBuiltin="1"/>
    <cellStyle name="Total" xfId="22" builtinId="25" customBuiltin="1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34" formatCode="_-&quot;$&quot;* #,##0.00_-;\-&quot;$&quot;* #,##0.00_-;_-&quot;$&quot;* &quot;-&quot;??_-;_-@_-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  <scheme val="minor"/>
      </font>
      <numFmt numFmtId="34" formatCode="_-&quot;$&quot;* #,##0.00_-;\-&quot;$&quot;* #,##0.00_-;_-&quot;$&quot;* &quot;-&quot;??_-;_-@_-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  <scheme val="minor"/>
      </font>
      <numFmt numFmtId="170" formatCode="mmmm\ yyyy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  <scheme val="minor"/>
      </font>
      <numFmt numFmtId="34" formatCode="_-&quot;$&quot;* #,##0.00_-;\-&quot;$&quot;* #,##0.00_-;_-&quot;$&quot;* &quot;-&quot;??_-;_-@_-"/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  <scheme val="minor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Tabla empresarial" pivot="0" count="3" xr9:uid="{00000000-0011-0000-FFFF-FFFF00000000}">
      <tableStyleElement type="wholeTable" dxfId="34"/>
      <tableStyleElement type="headerRow" dxfId="33"/>
      <tableStyleElement type="secondRowStripe" dxfId="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66347574562201"/>
          <c:y val="0.10476190476190476"/>
          <c:w val="0.85000318606054037"/>
          <c:h val="0.795847769028871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'Previsión de ventas'!$Q$8</c:f>
              <c:strCache>
                <c:ptCount val="1"/>
                <c:pt idx="0">
                  <c:v>Previsión mensual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'Previsión de ventas'!$P$9:$P$20</c:f>
              <c:numCache>
                <c:formatCode>mmm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'Previsión de ventas'!$Q$9:$Q$20</c:f>
              <c:numCache>
                <c:formatCode>_("$"* #,##0_);_("$"* \(#,##0\);_("$"* "-"_);_(@_)</c:formatCode>
                <c:ptCount val="12"/>
                <c:pt idx="0">
                  <c:v>151600</c:v>
                </c:pt>
                <c:pt idx="1">
                  <c:v>160320</c:v>
                </c:pt>
                <c:pt idx="2">
                  <c:v>243500</c:v>
                </c:pt>
                <c:pt idx="3">
                  <c:v>113450</c:v>
                </c:pt>
                <c:pt idx="4">
                  <c:v>143200</c:v>
                </c:pt>
                <c:pt idx="5">
                  <c:v>134000</c:v>
                </c:pt>
                <c:pt idx="6">
                  <c:v>89400</c:v>
                </c:pt>
                <c:pt idx="7">
                  <c:v>184900</c:v>
                </c:pt>
                <c:pt idx="8">
                  <c:v>100800</c:v>
                </c:pt>
                <c:pt idx="9">
                  <c:v>241850</c:v>
                </c:pt>
                <c:pt idx="10">
                  <c:v>142425</c:v>
                </c:pt>
                <c:pt idx="11">
                  <c:v>243400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E0-44BD-AC85-49AA32437C9E}"/>
            </c:ext>
          </c:extLst>
        </c:ser>
        <c:ser>
          <c:idx val="1"/>
          <c:order val="1"/>
          <c:tx>
            <c:strRef>
              <c:f>'Previsión de ventas'!$R$8</c:f>
              <c:strCache>
                <c:ptCount val="1"/>
                <c:pt idx="0">
                  <c:v>Acumulativo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'Previsión de ventas'!$P$9:$P$20</c:f>
              <c:numCache>
                <c:formatCode>mmm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'Previsión de ventas'!$R$9:$R$20</c:f>
              <c:numCache>
                <c:formatCode>_("$"* #,##0_);_("$"* \(#,##0\);_("$"* "-"_);_(@_)</c:formatCode>
                <c:ptCount val="12"/>
                <c:pt idx="0">
                  <c:v>0</c:v>
                </c:pt>
                <c:pt idx="1">
                  <c:v>151600</c:v>
                </c:pt>
                <c:pt idx="2">
                  <c:v>311920</c:v>
                </c:pt>
                <c:pt idx="3">
                  <c:v>555420</c:v>
                </c:pt>
                <c:pt idx="4">
                  <c:v>668870</c:v>
                </c:pt>
                <c:pt idx="5">
                  <c:v>812070</c:v>
                </c:pt>
                <c:pt idx="6">
                  <c:v>946070</c:v>
                </c:pt>
                <c:pt idx="7">
                  <c:v>1035470</c:v>
                </c:pt>
                <c:pt idx="8">
                  <c:v>1220370</c:v>
                </c:pt>
                <c:pt idx="9">
                  <c:v>1321170</c:v>
                </c:pt>
                <c:pt idx="10">
                  <c:v>1563020</c:v>
                </c:pt>
                <c:pt idx="11">
                  <c:v>1705445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E0-44BD-AC85-49AA32437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436886632"/>
        <c:axId val="436887944"/>
      </c:barChart>
      <c:dateAx>
        <c:axId val="436886632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6887944"/>
        <c:crosses val="autoZero"/>
        <c:auto val="1"/>
        <c:lblOffset val="100"/>
        <c:baseTimeUnit val="months"/>
      </c:dateAx>
      <c:valAx>
        <c:axId val="436887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6886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9662098230110558"/>
          <c:y val="3.4593925759280088E-2"/>
          <c:w val="0.29266244588784063"/>
          <c:h val="5.40625348618716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"/>
              <a:ea typeface=""/>
              <a:cs typeface="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1166839</xdr:colOff>
      <xdr:row>1</xdr:row>
      <xdr:rowOff>0</xdr:rowOff>
    </xdr:from>
    <xdr:to>
      <xdr:col>10</xdr:col>
      <xdr:colOff>9525</xdr:colOff>
      <xdr:row>4</xdr:row>
      <xdr:rowOff>9525</xdr:rowOff>
    </xdr:to>
    <xdr:pic>
      <xdr:nvPicPr>
        <xdr:cNvPr id="2" name="Imagen 1" descr="Ilustración para un fondo con temática de empresas" title="Bann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4414" y="152400"/>
          <a:ext cx="9158261" cy="1076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13</xdr:col>
      <xdr:colOff>761999</xdr:colOff>
      <xdr:row>20</xdr:row>
      <xdr:rowOff>0</xdr:rowOff>
    </xdr:to>
    <xdr:graphicFrame macro="">
      <xdr:nvGraphicFramePr>
        <xdr:cNvPr id="4" name="Gráfico 3" descr="Gráfico de previsión de ventas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566764</xdr:colOff>
      <xdr:row>1</xdr:row>
      <xdr:rowOff>0</xdr:rowOff>
    </xdr:from>
    <xdr:to>
      <xdr:col>14</xdr:col>
      <xdr:colOff>9525</xdr:colOff>
      <xdr:row>4</xdr:row>
      <xdr:rowOff>9525</xdr:rowOff>
    </xdr:to>
    <xdr:pic>
      <xdr:nvPicPr>
        <xdr:cNvPr id="5" name="Imagen 4" descr="Ilustración para un fondo con temática de empresas" title="Banner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5989" y="152400"/>
          <a:ext cx="9158261" cy="10763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_EntradaDePrevisión" displayName="Tabla_EntradaDePrevisión" ref="B6:J29" headerRowDxfId="31" dataDxfId="30">
  <autoFilter ref="B6:J29" xr:uid="{00000000-0009-0000-0100-000002000000}"/>
  <tableColumns count="9">
    <tableColumn id="1" xr3:uid="{00000000-0010-0000-0000-000001000000}" name="Nombre de oportunidad" totalsRowLabel="Total" dataDxfId="29" totalsRowDxfId="0"/>
    <tableColumn id="2" xr3:uid="{00000000-0010-0000-0000-000002000000}" name="Agente de ventas" dataDxfId="28" totalsRowDxfId="1"/>
    <tableColumn id="3" xr3:uid="{00000000-0010-0000-0000-000003000000}" name="Región de ventas" dataDxfId="27" totalsRowDxfId="2"/>
    <tableColumn id="4" xr3:uid="{00000000-0010-0000-0000-000004000000}" name="Categoría de ventas" dataDxfId="26" totalsRowDxfId="3"/>
    <tableColumn id="5" xr3:uid="{00000000-0010-0000-0000-000005000000}" name="Cantidad prevista" dataDxfId="12" totalsRowDxfId="4"/>
    <tableColumn id="6" xr3:uid="{00000000-0010-0000-0000-000006000000}" name="Fase de ventas" dataDxfId="25" totalsRowDxfId="5"/>
    <tableColumn id="7" xr3:uid="{00000000-0010-0000-0000-000007000000}" name="Probabilidad de venta" dataDxfId="11" totalsRowDxfId="6"/>
    <tableColumn id="8" xr3:uid="{00000000-0010-0000-0000-000008000000}" name="Cierre de previsión" dataDxfId="10" totalsRowDxfId="7"/>
    <tableColumn id="9" xr3:uid="{00000000-0010-0000-0000-000009000000}" name="Previsión ponderada" totalsRowFunction="sum" dataDxfId="9" totalsRowDxfId="8"/>
  </tableColumns>
  <tableStyleInfo name="Tabla empresarial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a_AgenteDeVentas" displayName="Tabla_AgenteDeVentas" ref="B3:B8" totalsRowShown="0" headerRowDxfId="24" dataDxfId="23">
  <tableColumns count="1">
    <tableColumn id="1" xr3:uid="{00000000-0010-0000-0100-000001000000}" name="Agentes de ventas" dataDxfId="22"/>
  </tableColumns>
  <tableStyleInfo name="Tabla empresarial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a_RegiónDeVentas" displayName="Tabla_RegiónDeVentas" ref="D3:D21" totalsRowShown="0" headerRowDxfId="21" dataDxfId="20">
  <tableColumns count="1">
    <tableColumn id="1" xr3:uid="{00000000-0010-0000-0200-000001000000}" name="Regiones de ventas" dataDxfId="19"/>
  </tableColumns>
  <tableStyleInfo name="Tabla empresarial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a_CategoríaDeVentas" displayName="Tabla_CategoríaDeVentas" ref="F3:F10" totalsRowShown="0" headerRowDxfId="18" dataDxfId="17">
  <tableColumns count="1">
    <tableColumn id="1" xr3:uid="{00000000-0010-0000-0300-000001000000}" name="Categorías de ventas" dataDxfId="16"/>
  </tableColumns>
  <tableStyleInfo name="Tabla empresarial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la_FaseDeVentas" displayName="Tabla_FaseDeVentas" ref="H3:H12" totalsRowShown="0" headerRowDxfId="15" dataDxfId="14">
  <tableColumns count="1">
    <tableColumn id="1" xr3:uid="{00000000-0010-0000-0400-000001000000}" name="Fases de ventas" dataDxfId="13"/>
  </tableColumns>
  <tableStyleInfo name="Tabla empresarial" showFirstColumn="0" showLastColumn="0" showRowStripes="1" showColumnStripes="0"/>
</table>
</file>

<file path=xl/theme/theme1.xml><?xml version="1.0" encoding="utf-8"?>
<a:theme xmlns:a="http://schemas.openxmlformats.org/drawingml/2006/main" name="Business Templates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9"/>
  <sheetViews>
    <sheetView showGridLines="0" showRowColHeaders="0" tabSelected="1" zoomScaleNormal="100" workbookViewId="0">
      <pane ySplit="6" topLeftCell="A7" activePane="bottomLeft" state="frozen"/>
      <selection pane="bottomLeft"/>
    </sheetView>
  </sheetViews>
  <sheetFormatPr baseColWidth="10" defaultColWidth="8.77734375" defaultRowHeight="21" customHeight="1" x14ac:dyDescent="0.25"/>
  <cols>
    <col min="1" max="1" width="1.77734375" style="1" customWidth="1"/>
    <col min="2" max="2" width="22.5546875" style="1" customWidth="1"/>
    <col min="3" max="3" width="16" style="5" customWidth="1"/>
    <col min="4" max="4" width="17.77734375" style="5" customWidth="1"/>
    <col min="5" max="5" width="17.88671875" style="5" customWidth="1"/>
    <col min="6" max="6" width="15.44140625" style="1" customWidth="1"/>
    <col min="7" max="7" width="18.109375" style="1" customWidth="1"/>
    <col min="8" max="8" width="17.88671875" style="1" customWidth="1"/>
    <col min="9" max="9" width="16.44140625" style="1" customWidth="1"/>
    <col min="10" max="10" width="16.77734375" style="1" customWidth="1"/>
    <col min="11" max="11" width="1.77734375" style="1" customWidth="1"/>
    <col min="12" max="16384" width="8.77734375" style="1"/>
  </cols>
  <sheetData>
    <row r="1" spans="2:11" ht="12" customHeight="1" x14ac:dyDescent="0.25">
      <c r="K1" s="1" t="s">
        <v>74</v>
      </c>
    </row>
    <row r="2" spans="2:11" ht="21.75" customHeight="1" x14ac:dyDescent="0.3">
      <c r="B2" s="18" t="s">
        <v>0</v>
      </c>
      <c r="C2" s="19"/>
      <c r="D2" s="19"/>
      <c r="E2" s="19"/>
      <c r="F2" s="20"/>
      <c r="G2" s="20"/>
      <c r="H2" s="20"/>
      <c r="I2" s="20"/>
      <c r="J2" s="20"/>
    </row>
    <row r="3" spans="2:11" ht="31.5" customHeight="1" x14ac:dyDescent="0.35">
      <c r="B3" s="23" t="s">
        <v>1</v>
      </c>
      <c r="C3" s="19"/>
      <c r="D3" s="19"/>
      <c r="E3" s="19"/>
      <c r="F3" s="20"/>
      <c r="G3" s="20"/>
      <c r="H3" s="20"/>
      <c r="I3" s="20"/>
      <c r="J3" s="20"/>
    </row>
    <row r="4" spans="2:11" ht="30.75" customHeight="1" x14ac:dyDescent="0.25">
      <c r="B4" s="22" t="s">
        <v>2</v>
      </c>
      <c r="C4" s="19"/>
      <c r="D4" s="19"/>
      <c r="E4" s="19"/>
      <c r="F4" s="20"/>
      <c r="G4" s="20"/>
      <c r="H4" s="20"/>
      <c r="I4" s="20"/>
      <c r="J4" s="20"/>
    </row>
    <row r="6" spans="2:11" ht="42" customHeight="1" x14ac:dyDescent="0.25">
      <c r="B6" s="12" t="s">
        <v>3</v>
      </c>
      <c r="C6" s="12" t="s">
        <v>27</v>
      </c>
      <c r="D6" s="12" t="s">
        <v>33</v>
      </c>
      <c r="E6" s="12" t="s">
        <v>52</v>
      </c>
      <c r="F6" s="12" t="s">
        <v>60</v>
      </c>
      <c r="G6" s="12" t="s">
        <v>61</v>
      </c>
      <c r="H6" s="12" t="s">
        <v>71</v>
      </c>
      <c r="I6" s="12" t="s">
        <v>72</v>
      </c>
      <c r="J6" s="12" t="s">
        <v>73</v>
      </c>
    </row>
    <row r="7" spans="2:11" ht="21" customHeight="1" x14ac:dyDescent="0.25">
      <c r="B7" s="24" t="s">
        <v>4</v>
      </c>
      <c r="C7" s="4" t="s">
        <v>28</v>
      </c>
      <c r="D7" s="4" t="s">
        <v>34</v>
      </c>
      <c r="E7" s="4" t="s">
        <v>53</v>
      </c>
      <c r="F7" s="25">
        <v>150000</v>
      </c>
      <c r="G7" s="4" t="s">
        <v>62</v>
      </c>
      <c r="H7" s="6">
        <v>0.9</v>
      </c>
      <c r="I7" s="26">
        <f ca="1">DATE(YEAR(TODAY())+1,1,1)</f>
        <v>43831</v>
      </c>
      <c r="J7" s="25">
        <v>135000</v>
      </c>
    </row>
    <row r="8" spans="2:11" ht="21" customHeight="1" x14ac:dyDescent="0.25">
      <c r="B8" s="4" t="s">
        <v>5</v>
      </c>
      <c r="C8" s="4" t="s">
        <v>29</v>
      </c>
      <c r="D8" s="4" t="s">
        <v>35</v>
      </c>
      <c r="E8" s="4" t="s">
        <v>54</v>
      </c>
      <c r="F8" s="25">
        <v>145200</v>
      </c>
      <c r="G8" s="4" t="s">
        <v>63</v>
      </c>
      <c r="H8" s="6">
        <v>0.1</v>
      </c>
      <c r="I8" s="26">
        <f ca="1">DATE(YEAR(TODAY())+1,2,1)</f>
        <v>43862</v>
      </c>
      <c r="J8" s="25">
        <v>14520</v>
      </c>
    </row>
    <row r="9" spans="2:11" ht="21" customHeight="1" x14ac:dyDescent="0.25">
      <c r="B9" s="4" t="s">
        <v>6</v>
      </c>
      <c r="C9" s="4" t="s">
        <v>30</v>
      </c>
      <c r="D9" s="4" t="s">
        <v>36</v>
      </c>
      <c r="E9" s="4" t="s">
        <v>55</v>
      </c>
      <c r="F9" s="25">
        <v>162500</v>
      </c>
      <c r="G9" s="4" t="s">
        <v>64</v>
      </c>
      <c r="H9" s="6">
        <v>0.2</v>
      </c>
      <c r="I9" s="26">
        <f ca="1">DATE(YEAR(TODAY())+1,3,1)</f>
        <v>43891</v>
      </c>
      <c r="J9" s="25">
        <v>32500</v>
      </c>
    </row>
    <row r="10" spans="2:11" ht="21" customHeight="1" x14ac:dyDescent="0.25">
      <c r="B10" s="4" t="s">
        <v>7</v>
      </c>
      <c r="C10" s="4" t="s">
        <v>31</v>
      </c>
      <c r="D10" s="4" t="s">
        <v>37</v>
      </c>
      <c r="E10" s="4" t="s">
        <v>56</v>
      </c>
      <c r="F10" s="25">
        <v>147500</v>
      </c>
      <c r="G10" s="4" t="s">
        <v>65</v>
      </c>
      <c r="H10" s="6">
        <v>0.3</v>
      </c>
      <c r="I10" s="26">
        <f ca="1">DATE(YEAR(TODAY())+1,4,1)</f>
        <v>43922</v>
      </c>
      <c r="J10" s="25">
        <v>44250</v>
      </c>
    </row>
    <row r="11" spans="2:11" ht="21" customHeight="1" x14ac:dyDescent="0.25">
      <c r="B11" s="4" t="s">
        <v>8</v>
      </c>
      <c r="C11" s="4" t="s">
        <v>32</v>
      </c>
      <c r="D11" s="4" t="s">
        <v>38</v>
      </c>
      <c r="E11" s="4" t="s">
        <v>57</v>
      </c>
      <c r="F11" s="25">
        <v>148000</v>
      </c>
      <c r="G11" s="4" t="s">
        <v>66</v>
      </c>
      <c r="H11" s="6">
        <v>0.4</v>
      </c>
      <c r="I11" s="26">
        <f ca="1">DATE(YEAR(TODAY())+1,5,1)</f>
        <v>43952</v>
      </c>
      <c r="J11" s="25">
        <v>59200</v>
      </c>
    </row>
    <row r="12" spans="2:11" ht="21" customHeight="1" x14ac:dyDescent="0.25">
      <c r="B12" s="4" t="s">
        <v>9</v>
      </c>
      <c r="C12" s="4" t="s">
        <v>28</v>
      </c>
      <c r="D12" s="4" t="s">
        <v>39</v>
      </c>
      <c r="E12" s="4" t="s">
        <v>58</v>
      </c>
      <c r="F12" s="25">
        <v>175000</v>
      </c>
      <c r="G12" s="4" t="s">
        <v>67</v>
      </c>
      <c r="H12" s="6">
        <v>0.5</v>
      </c>
      <c r="I12" s="26">
        <f ca="1">DATE(YEAR(TODAY())+1,6,1)</f>
        <v>43983</v>
      </c>
      <c r="J12" s="25">
        <v>87500</v>
      </c>
    </row>
    <row r="13" spans="2:11" ht="21" customHeight="1" x14ac:dyDescent="0.25">
      <c r="B13" s="4" t="s">
        <v>10</v>
      </c>
      <c r="C13" s="4" t="s">
        <v>30</v>
      </c>
      <c r="D13" s="4" t="s">
        <v>40</v>
      </c>
      <c r="E13" s="4" t="s">
        <v>56</v>
      </c>
      <c r="F13" s="25">
        <v>149000</v>
      </c>
      <c r="G13" s="4" t="s">
        <v>68</v>
      </c>
      <c r="H13" s="6">
        <v>0.6</v>
      </c>
      <c r="I13" s="26">
        <f ca="1">DATE(YEAR(TODAY())+1,7,1)</f>
        <v>44013</v>
      </c>
      <c r="J13" s="25">
        <v>89400</v>
      </c>
    </row>
    <row r="14" spans="2:11" ht="21" customHeight="1" x14ac:dyDescent="0.25">
      <c r="B14" s="4" t="s">
        <v>11</v>
      </c>
      <c r="C14" s="4" t="s">
        <v>32</v>
      </c>
      <c r="D14" s="4" t="s">
        <v>41</v>
      </c>
      <c r="E14" s="4" t="s">
        <v>55</v>
      </c>
      <c r="F14" s="25">
        <v>142000</v>
      </c>
      <c r="G14" s="4" t="s">
        <v>69</v>
      </c>
      <c r="H14" s="6">
        <v>0.7</v>
      </c>
      <c r="I14" s="26">
        <f ca="1">DATE(YEAR(TODAY())+1,8,1)</f>
        <v>44044</v>
      </c>
      <c r="J14" s="25">
        <v>99400</v>
      </c>
    </row>
    <row r="15" spans="2:11" ht="21" customHeight="1" x14ac:dyDescent="0.25">
      <c r="B15" s="4" t="s">
        <v>12</v>
      </c>
      <c r="C15" s="4" t="s">
        <v>30</v>
      </c>
      <c r="D15" s="4" t="s">
        <v>42</v>
      </c>
      <c r="E15" s="4" t="s">
        <v>56</v>
      </c>
      <c r="F15" s="25">
        <v>172500</v>
      </c>
      <c r="G15" s="4" t="s">
        <v>70</v>
      </c>
      <c r="H15" s="6">
        <v>0.9</v>
      </c>
      <c r="I15" s="26">
        <f ca="1">DATE(YEAR(TODAY())+1,10,1)</f>
        <v>44105</v>
      </c>
      <c r="J15" s="25">
        <v>155250</v>
      </c>
    </row>
    <row r="16" spans="2:11" ht="21" customHeight="1" x14ac:dyDescent="0.25">
      <c r="B16" s="4" t="s">
        <v>13</v>
      </c>
      <c r="C16" s="4" t="s">
        <v>31</v>
      </c>
      <c r="D16" s="4" t="s">
        <v>43</v>
      </c>
      <c r="E16" s="4" t="s">
        <v>54</v>
      </c>
      <c r="F16" s="25">
        <v>163500</v>
      </c>
      <c r="G16" s="4" t="s">
        <v>65</v>
      </c>
      <c r="H16" s="6">
        <v>0.2</v>
      </c>
      <c r="I16" s="26">
        <f ca="1">DATE(YEAR(TODAY())+1,11,1)</f>
        <v>44136</v>
      </c>
      <c r="J16" s="25">
        <v>32700</v>
      </c>
    </row>
    <row r="17" spans="2:10" ht="21" customHeight="1" x14ac:dyDescent="0.25">
      <c r="B17" s="4" t="s">
        <v>14</v>
      </c>
      <c r="C17" s="4" t="s">
        <v>32</v>
      </c>
      <c r="D17" s="4" t="s">
        <v>44</v>
      </c>
      <c r="E17" s="4" t="s">
        <v>54</v>
      </c>
      <c r="F17" s="25">
        <v>155500</v>
      </c>
      <c r="G17" s="4" t="s">
        <v>62</v>
      </c>
      <c r="H17" s="6">
        <v>1</v>
      </c>
      <c r="I17" s="26">
        <f ca="1">DATE(YEAR(TODAY())+1,12,1)</f>
        <v>44166</v>
      </c>
      <c r="J17" s="25">
        <v>155500</v>
      </c>
    </row>
    <row r="18" spans="2:10" ht="21" customHeight="1" x14ac:dyDescent="0.25">
      <c r="B18" s="4" t="s">
        <v>15</v>
      </c>
      <c r="C18" s="4" t="s">
        <v>31</v>
      </c>
      <c r="D18" s="4" t="s">
        <v>45</v>
      </c>
      <c r="E18" s="4" t="s">
        <v>53</v>
      </c>
      <c r="F18" s="25">
        <v>166000</v>
      </c>
      <c r="G18" s="4" t="s">
        <v>63</v>
      </c>
      <c r="H18" s="6">
        <v>0.1</v>
      </c>
      <c r="I18" s="26">
        <f ca="1">DATE(YEAR(TODAY())+1,1,1)</f>
        <v>43831</v>
      </c>
      <c r="J18" s="25">
        <v>16600</v>
      </c>
    </row>
    <row r="19" spans="2:10" ht="21" customHeight="1" x14ac:dyDescent="0.25">
      <c r="B19" s="4" t="s">
        <v>16</v>
      </c>
      <c r="C19" s="4" t="s">
        <v>30</v>
      </c>
      <c r="D19" s="4" t="s">
        <v>46</v>
      </c>
      <c r="E19" s="4" t="s">
        <v>55</v>
      </c>
      <c r="F19" s="25">
        <v>180000</v>
      </c>
      <c r="G19" s="4" t="s">
        <v>66</v>
      </c>
      <c r="H19" s="6">
        <v>0.3</v>
      </c>
      <c r="I19" s="26">
        <f ca="1">DATE(YEAR(TODAY())+1,3,1)</f>
        <v>43891</v>
      </c>
      <c r="J19" s="25">
        <v>54000</v>
      </c>
    </row>
    <row r="20" spans="2:10" ht="21" customHeight="1" x14ac:dyDescent="0.25">
      <c r="B20" s="4" t="s">
        <v>17</v>
      </c>
      <c r="C20" s="4" t="s">
        <v>29</v>
      </c>
      <c r="D20" s="4" t="s">
        <v>47</v>
      </c>
      <c r="E20" s="4" t="s">
        <v>59</v>
      </c>
      <c r="F20" s="25">
        <v>140000</v>
      </c>
      <c r="G20" s="4" t="s">
        <v>68</v>
      </c>
      <c r="H20" s="6">
        <v>0.6</v>
      </c>
      <c r="I20" s="26">
        <f ca="1">DATE(YEAR(TODAY())+1,5,1)</f>
        <v>43952</v>
      </c>
      <c r="J20" s="25">
        <v>84000</v>
      </c>
    </row>
    <row r="21" spans="2:10" ht="21" customHeight="1" x14ac:dyDescent="0.25">
      <c r="B21" s="4" t="s">
        <v>18</v>
      </c>
      <c r="C21" s="4" t="s">
        <v>28</v>
      </c>
      <c r="D21" s="4" t="s">
        <v>48</v>
      </c>
      <c r="E21" s="4" t="s">
        <v>58</v>
      </c>
      <c r="F21" s="25">
        <v>155000</v>
      </c>
      <c r="G21" s="4" t="s">
        <v>65</v>
      </c>
      <c r="H21" s="6">
        <v>0.3</v>
      </c>
      <c r="I21" s="26">
        <f ca="1">DATE(YEAR(TODAY())+1,6,1)</f>
        <v>43983</v>
      </c>
      <c r="J21" s="25">
        <v>46500</v>
      </c>
    </row>
    <row r="22" spans="2:10" ht="21" customHeight="1" x14ac:dyDescent="0.25">
      <c r="B22" s="4" t="s">
        <v>19</v>
      </c>
      <c r="C22" s="4" t="s">
        <v>29</v>
      </c>
      <c r="D22" s="4" t="s">
        <v>49</v>
      </c>
      <c r="E22" s="4" t="s">
        <v>57</v>
      </c>
      <c r="F22" s="25">
        <v>173200</v>
      </c>
      <c r="G22" s="4" t="s">
        <v>67</v>
      </c>
      <c r="H22" s="6">
        <v>0.5</v>
      </c>
      <c r="I22" s="26">
        <f ca="1">DATE(YEAR(TODAY())+1,10,1)</f>
        <v>44105</v>
      </c>
      <c r="J22" s="25">
        <v>86600</v>
      </c>
    </row>
    <row r="23" spans="2:10" ht="21" customHeight="1" x14ac:dyDescent="0.25">
      <c r="B23" s="4" t="s">
        <v>20</v>
      </c>
      <c r="C23" s="4" t="s">
        <v>32</v>
      </c>
      <c r="D23" s="4" t="s">
        <v>50</v>
      </c>
      <c r="E23" s="4" t="s">
        <v>59</v>
      </c>
      <c r="F23" s="25">
        <v>146500</v>
      </c>
      <c r="G23" s="4" t="s">
        <v>68</v>
      </c>
      <c r="H23" s="6">
        <v>0.6</v>
      </c>
      <c r="I23" s="26">
        <f ca="1">DATE(YEAR(TODAY())+1,12,1)</f>
        <v>44166</v>
      </c>
      <c r="J23" s="25">
        <v>87900</v>
      </c>
    </row>
    <row r="24" spans="2:10" ht="21" customHeight="1" x14ac:dyDescent="0.25">
      <c r="B24" s="4" t="s">
        <v>21</v>
      </c>
      <c r="C24" s="4" t="s">
        <v>31</v>
      </c>
      <c r="D24" s="4" t="s">
        <v>34</v>
      </c>
      <c r="E24" s="4" t="s">
        <v>58</v>
      </c>
      <c r="F24" s="25">
        <v>156750</v>
      </c>
      <c r="G24" s="4" t="s">
        <v>69</v>
      </c>
      <c r="H24" s="6">
        <v>0.7</v>
      </c>
      <c r="I24" s="26">
        <f ca="1">DATE(YEAR(TODAY())+1,11,1)</f>
        <v>44136</v>
      </c>
      <c r="J24" s="25">
        <v>109725</v>
      </c>
    </row>
    <row r="25" spans="2:10" ht="21" customHeight="1" x14ac:dyDescent="0.25">
      <c r="B25" s="4" t="s">
        <v>22</v>
      </c>
      <c r="C25" s="4" t="s">
        <v>30</v>
      </c>
      <c r="D25" s="4" t="s">
        <v>37</v>
      </c>
      <c r="E25" s="4" t="s">
        <v>57</v>
      </c>
      <c r="F25" s="25">
        <v>162000</v>
      </c>
      <c r="G25" s="4" t="s">
        <v>70</v>
      </c>
      <c r="H25" s="6">
        <v>0.9</v>
      </c>
      <c r="I25" s="26">
        <f ca="1">DATE(YEAR(TODAY())+1,2,1)</f>
        <v>43862</v>
      </c>
      <c r="J25" s="25">
        <v>145800</v>
      </c>
    </row>
    <row r="26" spans="2:10" ht="21" customHeight="1" x14ac:dyDescent="0.25">
      <c r="B26" s="4" t="s">
        <v>23</v>
      </c>
      <c r="C26" s="4" t="s">
        <v>31</v>
      </c>
      <c r="D26" s="4" t="s">
        <v>40</v>
      </c>
      <c r="E26" s="4" t="s">
        <v>56</v>
      </c>
      <c r="F26" s="25">
        <v>157000</v>
      </c>
      <c r="G26" s="4" t="s">
        <v>62</v>
      </c>
      <c r="H26" s="6">
        <v>1</v>
      </c>
      <c r="I26" s="26">
        <f ca="1">DATE(YEAR(TODAY())+1,3,1)</f>
        <v>43891</v>
      </c>
      <c r="J26" s="25">
        <v>157000</v>
      </c>
    </row>
    <row r="27" spans="2:10" ht="21" customHeight="1" x14ac:dyDescent="0.25">
      <c r="B27" s="4" t="s">
        <v>24</v>
      </c>
      <c r="C27" s="4" t="s">
        <v>30</v>
      </c>
      <c r="D27" s="4" t="s">
        <v>42</v>
      </c>
      <c r="E27" s="4" t="s">
        <v>59</v>
      </c>
      <c r="F27" s="25">
        <v>173000</v>
      </c>
      <c r="G27" s="4" t="s">
        <v>66</v>
      </c>
      <c r="H27" s="6">
        <v>0.4</v>
      </c>
      <c r="I27" s="26">
        <f ca="1">DATE(YEAR(TODAY())+1,4,1)</f>
        <v>43922</v>
      </c>
      <c r="J27" s="25">
        <v>69200</v>
      </c>
    </row>
    <row r="28" spans="2:10" ht="21" customHeight="1" x14ac:dyDescent="0.25">
      <c r="B28" s="4" t="s">
        <v>25</v>
      </c>
      <c r="C28" s="4" t="s">
        <v>32</v>
      </c>
      <c r="D28" s="4" t="s">
        <v>51</v>
      </c>
      <c r="E28" s="4" t="s">
        <v>56</v>
      </c>
      <c r="F28" s="25">
        <v>171000</v>
      </c>
      <c r="G28" s="4" t="s">
        <v>67</v>
      </c>
      <c r="H28" s="6">
        <v>0.5</v>
      </c>
      <c r="I28" s="26">
        <f ca="1">DATE(YEAR(TODAY())+1,8,1)</f>
        <v>44044</v>
      </c>
      <c r="J28" s="25">
        <v>85500</v>
      </c>
    </row>
    <row r="29" spans="2:10" ht="21" customHeight="1" x14ac:dyDescent="0.25">
      <c r="B29" s="4" t="s">
        <v>26</v>
      </c>
      <c r="C29" s="4" t="s">
        <v>28</v>
      </c>
      <c r="D29" s="4" t="s">
        <v>49</v>
      </c>
      <c r="E29" s="4" t="s">
        <v>54</v>
      </c>
      <c r="F29" s="25">
        <v>168000</v>
      </c>
      <c r="G29" s="4" t="s">
        <v>68</v>
      </c>
      <c r="H29" s="6">
        <v>0.6</v>
      </c>
      <c r="I29" s="26">
        <f ca="1">DATE(YEAR(TODAY())+1,9,1)</f>
        <v>44075</v>
      </c>
      <c r="J29" s="25">
        <v>100800</v>
      </c>
    </row>
  </sheetData>
  <dataValidations count="6">
    <dataValidation type="list" allowBlank="1" showInputMessage="1" showErrorMessage="1" sqref="C7:C29" xr:uid="{00000000-0002-0000-0000-000000000000}">
      <formula1>Lista_AgentesDeVentas</formula1>
    </dataValidation>
    <dataValidation type="list" allowBlank="1" showInputMessage="1" showErrorMessage="1" sqref="D7:D29" xr:uid="{00000000-0002-0000-0000-000001000000}">
      <formula1>Lista_RegionesDeVentas</formula1>
    </dataValidation>
    <dataValidation type="list" allowBlank="1" showInputMessage="1" showErrorMessage="1" sqref="E7:E29" xr:uid="{00000000-0002-0000-0000-000002000000}">
      <formula1>Lista_CategoríasDeVentas</formula1>
    </dataValidation>
    <dataValidation type="list" allowBlank="1" showInputMessage="1" showErrorMessage="1" sqref="G7:G29" xr:uid="{00000000-0002-0000-0000-000003000000}">
      <formula1>Lista_FasesDeVentas</formula1>
    </dataValidation>
    <dataValidation allowBlank="1" showInputMessage="1" showErrorMessage="1" promptTitle="Plantilla de previsión de ventas" prompt="_x000a_Escribe el nombre de tu compañía en la celda B3._x000a__x000a_Borra la siguiente tabla y escribe los datos de entrada previstos. Para administrar las opciones disponibles para las listas desplegables, visita la pestaña Listas. _x000a__x000a_" sqref="A1" xr:uid="{00000000-0002-0000-0000-000004000000}"/>
    <dataValidation allowBlank="1" showInputMessage="1" showErrorMessage="1" prompt="Escribe el nombre de tu compañía" sqref="B3" xr:uid="{00000000-0002-0000-0000-000005000000}"/>
  </dataValidations>
  <printOptions horizontalCentered="1"/>
  <pageMargins left="0.5" right="0.5" top="0.5" bottom="0.5" header="0.3" footer="0.3"/>
  <pageSetup paperSize="9" scale="73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20"/>
  <sheetViews>
    <sheetView showGridLines="0" showRowColHeaders="0" workbookViewId="0"/>
  </sheetViews>
  <sheetFormatPr baseColWidth="10" defaultColWidth="8.77734375" defaultRowHeight="21" customHeight="1" x14ac:dyDescent="0.3"/>
  <cols>
    <col min="1" max="1" width="1.77734375" style="2" customWidth="1"/>
    <col min="2" max="4" width="14.77734375" style="3" customWidth="1"/>
    <col min="5" max="5" width="3.77734375" style="2" customWidth="1"/>
    <col min="6" max="14" width="8.77734375" style="2"/>
    <col min="15" max="15" width="1.77734375" style="2" customWidth="1"/>
    <col min="16" max="16" width="7.21875" style="17" customWidth="1"/>
    <col min="17" max="18" width="12.21875" style="17" customWidth="1"/>
    <col min="19" max="16384" width="8.77734375" style="2"/>
  </cols>
  <sheetData>
    <row r="1" spans="2:18" s="1" customFormat="1" ht="12" customHeight="1" x14ac:dyDescent="0.25">
      <c r="C1" s="5"/>
      <c r="D1" s="5"/>
      <c r="E1" s="5"/>
      <c r="K1" s="1" t="s">
        <v>74</v>
      </c>
    </row>
    <row r="2" spans="2:18" s="1" customFormat="1" ht="21.75" customHeight="1" x14ac:dyDescent="0.3">
      <c r="B2" s="18" t="s">
        <v>0</v>
      </c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</row>
    <row r="3" spans="2:18" s="1" customFormat="1" ht="31.5" customHeight="1" x14ac:dyDescent="0.35">
      <c r="B3" s="21"/>
      <c r="C3" s="19"/>
      <c r="D3" s="19"/>
      <c r="E3" s="19"/>
      <c r="F3" s="20"/>
      <c r="G3" s="20"/>
      <c r="H3" s="20"/>
      <c r="I3" s="20"/>
      <c r="J3" s="20"/>
      <c r="K3" s="20"/>
      <c r="L3" s="20"/>
      <c r="M3" s="20"/>
      <c r="N3" s="20"/>
    </row>
    <row r="4" spans="2:18" s="1" customFormat="1" ht="30.75" customHeight="1" x14ac:dyDescent="0.25">
      <c r="B4" s="22" t="s">
        <v>75</v>
      </c>
      <c r="C4" s="19"/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</row>
    <row r="5" spans="2:18" s="1" customFormat="1" ht="21" customHeight="1" x14ac:dyDescent="0.25">
      <c r="C5" s="5"/>
      <c r="D5" s="5"/>
      <c r="E5" s="5"/>
    </row>
    <row r="6" spans="2:18" ht="21" customHeight="1" x14ac:dyDescent="0.3">
      <c r="B6" s="3" t="s">
        <v>76</v>
      </c>
      <c r="C6" s="27">
        <f ca="1">DATE(YEAR(TODAY())+1,1,1)</f>
        <v>43831</v>
      </c>
    </row>
    <row r="8" spans="2:18" ht="42" customHeight="1" x14ac:dyDescent="0.3">
      <c r="B8" s="14" t="s">
        <v>77</v>
      </c>
      <c r="C8" s="15" t="s">
        <v>78</v>
      </c>
      <c r="D8" s="16" t="s">
        <v>79</v>
      </c>
      <c r="P8" s="17" t="str">
        <f>B8</f>
        <v>Mes</v>
      </c>
      <c r="Q8" s="17" t="s">
        <v>78</v>
      </c>
      <c r="R8" s="17" t="s">
        <v>79</v>
      </c>
    </row>
    <row r="9" spans="2:18" ht="21" customHeight="1" x14ac:dyDescent="0.3">
      <c r="B9" s="28">
        <f ca="1">DATE(YEAR(Mes_Inicio),MONTH(Mes_Inicio)+0,1)</f>
        <v>43831</v>
      </c>
      <c r="C9" s="32">
        <f ca="1">SUMIFS(Tabla_EntradaDePrevisión[Previsión ponderada],Tabla_EntradaDePrevisión[Cierre de previsión],"&gt;="&amp;'Previsión de ventas'!B9,Tabla_EntradaDePrevisión[Cierre de previsión],"&lt;="&amp;DATE(YEAR('Previsión de ventas'!B9),MONTH('Previsión de ventas'!B9)+1,0))</f>
        <v>151600</v>
      </c>
      <c r="D9" s="33">
        <f t="shared" ref="D9:D20" ca="1" si="0">IF(ISNUMBER(D8),D8+C9,C9)</f>
        <v>151600</v>
      </c>
      <c r="P9" s="40">
        <f t="shared" ref="P9:P20" ca="1" si="1">B9</f>
        <v>43831</v>
      </c>
      <c r="Q9" s="41">
        <f ca="1">C9</f>
        <v>151600</v>
      </c>
      <c r="R9" s="41">
        <f ca="1">D9-C9</f>
        <v>0</v>
      </c>
    </row>
    <row r="10" spans="2:18" ht="21" customHeight="1" x14ac:dyDescent="0.3">
      <c r="B10" s="29">
        <f ca="1">DATE(YEAR(Mes_Inicio),MONTH(Mes_Inicio)+1,1)</f>
        <v>43862</v>
      </c>
      <c r="C10" s="34">
        <f ca="1">SUMIFS(Tabla_EntradaDePrevisión[Previsión ponderada],Tabla_EntradaDePrevisión[Cierre de previsión],"&gt;="&amp;'Previsión de ventas'!B10,Tabla_EntradaDePrevisión[Cierre de previsión],"&lt;="&amp;DATE(YEAR('Previsión de ventas'!B10),MONTH('Previsión de ventas'!B10)+1,0))</f>
        <v>160320</v>
      </c>
      <c r="D10" s="35">
        <f t="shared" ca="1" si="0"/>
        <v>311920</v>
      </c>
      <c r="P10" s="40">
        <f t="shared" ca="1" si="1"/>
        <v>43862</v>
      </c>
      <c r="Q10" s="41">
        <f t="shared" ref="Q10:Q20" ca="1" si="2">C10</f>
        <v>160320</v>
      </c>
      <c r="R10" s="41">
        <f t="shared" ref="R10:R20" ca="1" si="3">D10-C10</f>
        <v>151600</v>
      </c>
    </row>
    <row r="11" spans="2:18" ht="21" customHeight="1" x14ac:dyDescent="0.3">
      <c r="B11" s="30">
        <f ca="1">DATE(YEAR(Mes_Inicio),MONTH(Mes_Inicio)+2,1)</f>
        <v>43891</v>
      </c>
      <c r="C11" s="36">
        <f ca="1">SUMIFS(Tabla_EntradaDePrevisión[Previsión ponderada],Tabla_EntradaDePrevisión[Cierre de previsión],"&gt;="&amp;'Previsión de ventas'!B11,Tabla_EntradaDePrevisión[Cierre de previsión],"&lt;="&amp;DATE(YEAR('Previsión de ventas'!B11),MONTH('Previsión de ventas'!B11)+1,0))</f>
        <v>243500</v>
      </c>
      <c r="D11" s="37">
        <f t="shared" ca="1" si="0"/>
        <v>555420</v>
      </c>
      <c r="P11" s="40">
        <f t="shared" ca="1" si="1"/>
        <v>43891</v>
      </c>
      <c r="Q11" s="41">
        <f t="shared" ca="1" si="2"/>
        <v>243500</v>
      </c>
      <c r="R11" s="41">
        <f t="shared" ca="1" si="3"/>
        <v>311920</v>
      </c>
    </row>
    <row r="12" spans="2:18" ht="21" customHeight="1" x14ac:dyDescent="0.3">
      <c r="B12" s="29">
        <f ca="1">DATE(YEAR(Mes_Inicio),MONTH(Mes_Inicio)+3,1)</f>
        <v>43922</v>
      </c>
      <c r="C12" s="34">
        <f ca="1">SUMIFS(Tabla_EntradaDePrevisión[Previsión ponderada],Tabla_EntradaDePrevisión[Cierre de previsión],"&gt;="&amp;'Previsión de ventas'!B12,Tabla_EntradaDePrevisión[Cierre de previsión],"&lt;="&amp;DATE(YEAR('Previsión de ventas'!B12),MONTH('Previsión de ventas'!B12)+1,0))</f>
        <v>113450</v>
      </c>
      <c r="D12" s="35">
        <f t="shared" ca="1" si="0"/>
        <v>668870</v>
      </c>
      <c r="P12" s="40">
        <f t="shared" ca="1" si="1"/>
        <v>43922</v>
      </c>
      <c r="Q12" s="41">
        <f t="shared" ca="1" si="2"/>
        <v>113450</v>
      </c>
      <c r="R12" s="41">
        <f t="shared" ca="1" si="3"/>
        <v>555420</v>
      </c>
    </row>
    <row r="13" spans="2:18" ht="21" customHeight="1" x14ac:dyDescent="0.3">
      <c r="B13" s="30">
        <f ca="1">DATE(YEAR(Mes_Inicio),MONTH(Mes_Inicio)+4,1)</f>
        <v>43952</v>
      </c>
      <c r="C13" s="36">
        <f ca="1">SUMIFS(Tabla_EntradaDePrevisión[Previsión ponderada],Tabla_EntradaDePrevisión[Cierre de previsión],"&gt;="&amp;'Previsión de ventas'!B13,Tabla_EntradaDePrevisión[Cierre de previsión],"&lt;="&amp;DATE(YEAR('Previsión de ventas'!B13),MONTH('Previsión de ventas'!B13)+1,0))</f>
        <v>143200</v>
      </c>
      <c r="D13" s="37">
        <f t="shared" ca="1" si="0"/>
        <v>812070</v>
      </c>
      <c r="P13" s="40">
        <f t="shared" ca="1" si="1"/>
        <v>43952</v>
      </c>
      <c r="Q13" s="41">
        <f t="shared" ca="1" si="2"/>
        <v>143200</v>
      </c>
      <c r="R13" s="41">
        <f t="shared" ca="1" si="3"/>
        <v>668870</v>
      </c>
    </row>
    <row r="14" spans="2:18" ht="21" customHeight="1" x14ac:dyDescent="0.3">
      <c r="B14" s="29">
        <f ca="1">DATE(YEAR(Mes_Inicio),MONTH(Mes_Inicio)+5,1)</f>
        <v>43983</v>
      </c>
      <c r="C14" s="34">
        <f ca="1">SUMIFS(Tabla_EntradaDePrevisión[Previsión ponderada],Tabla_EntradaDePrevisión[Cierre de previsión],"&gt;="&amp;'Previsión de ventas'!B14,Tabla_EntradaDePrevisión[Cierre de previsión],"&lt;="&amp;DATE(YEAR('Previsión de ventas'!B14),MONTH('Previsión de ventas'!B14)+1,0))</f>
        <v>134000</v>
      </c>
      <c r="D14" s="35">
        <f t="shared" ca="1" si="0"/>
        <v>946070</v>
      </c>
      <c r="P14" s="40">
        <f t="shared" ca="1" si="1"/>
        <v>43983</v>
      </c>
      <c r="Q14" s="41">
        <f t="shared" ca="1" si="2"/>
        <v>134000</v>
      </c>
      <c r="R14" s="41">
        <f t="shared" ca="1" si="3"/>
        <v>812070</v>
      </c>
    </row>
    <row r="15" spans="2:18" ht="21" customHeight="1" x14ac:dyDescent="0.3">
      <c r="B15" s="30">
        <f ca="1">DATE(YEAR(Mes_Inicio),MONTH(Mes_Inicio)+6,1)</f>
        <v>44013</v>
      </c>
      <c r="C15" s="36">
        <f ca="1">SUMIFS(Tabla_EntradaDePrevisión[Previsión ponderada],Tabla_EntradaDePrevisión[Cierre de previsión],"&gt;="&amp;'Previsión de ventas'!B15,Tabla_EntradaDePrevisión[Cierre de previsión],"&lt;="&amp;DATE(YEAR('Previsión de ventas'!B15),MONTH('Previsión de ventas'!B15)+1,0))</f>
        <v>89400</v>
      </c>
      <c r="D15" s="37">
        <f t="shared" ca="1" si="0"/>
        <v>1035470</v>
      </c>
      <c r="P15" s="40">
        <f t="shared" ca="1" si="1"/>
        <v>44013</v>
      </c>
      <c r="Q15" s="41">
        <f t="shared" ca="1" si="2"/>
        <v>89400</v>
      </c>
      <c r="R15" s="41">
        <f t="shared" ca="1" si="3"/>
        <v>946070</v>
      </c>
    </row>
    <row r="16" spans="2:18" ht="21" customHeight="1" x14ac:dyDescent="0.3">
      <c r="B16" s="29">
        <f ca="1">DATE(YEAR(Mes_Inicio),MONTH(Mes_Inicio)+7,1)</f>
        <v>44044</v>
      </c>
      <c r="C16" s="34">
        <f ca="1">SUMIFS(Tabla_EntradaDePrevisión[Previsión ponderada],Tabla_EntradaDePrevisión[Cierre de previsión],"&gt;="&amp;'Previsión de ventas'!B16,Tabla_EntradaDePrevisión[Cierre de previsión],"&lt;="&amp;DATE(YEAR('Previsión de ventas'!B16),MONTH('Previsión de ventas'!B16)+1,0))</f>
        <v>184900</v>
      </c>
      <c r="D16" s="35">
        <f t="shared" ca="1" si="0"/>
        <v>1220370</v>
      </c>
      <c r="P16" s="40">
        <f t="shared" ca="1" si="1"/>
        <v>44044</v>
      </c>
      <c r="Q16" s="41">
        <f t="shared" ca="1" si="2"/>
        <v>184900</v>
      </c>
      <c r="R16" s="41">
        <f t="shared" ca="1" si="3"/>
        <v>1035470</v>
      </c>
    </row>
    <row r="17" spans="2:18" ht="21" customHeight="1" x14ac:dyDescent="0.3">
      <c r="B17" s="30">
        <f ca="1">DATE(YEAR(Mes_Inicio),MONTH(Mes_Inicio)+8,1)</f>
        <v>44075</v>
      </c>
      <c r="C17" s="36">
        <f ca="1">SUMIFS(Tabla_EntradaDePrevisión[Previsión ponderada],Tabla_EntradaDePrevisión[Cierre de previsión],"&gt;="&amp;'Previsión de ventas'!B17,Tabla_EntradaDePrevisión[Cierre de previsión],"&lt;="&amp;DATE(YEAR('Previsión de ventas'!B17),MONTH('Previsión de ventas'!B17)+1,0))</f>
        <v>100800</v>
      </c>
      <c r="D17" s="37">
        <f t="shared" ca="1" si="0"/>
        <v>1321170</v>
      </c>
      <c r="P17" s="40">
        <f t="shared" ca="1" si="1"/>
        <v>44075</v>
      </c>
      <c r="Q17" s="41">
        <f t="shared" ca="1" si="2"/>
        <v>100800</v>
      </c>
      <c r="R17" s="41">
        <f t="shared" ca="1" si="3"/>
        <v>1220370</v>
      </c>
    </row>
    <row r="18" spans="2:18" ht="21" customHeight="1" x14ac:dyDescent="0.3">
      <c r="B18" s="29">
        <f ca="1">DATE(YEAR(Mes_Inicio),MONTH(Mes_Inicio)+9,1)</f>
        <v>44105</v>
      </c>
      <c r="C18" s="34">
        <f ca="1">SUMIFS(Tabla_EntradaDePrevisión[Previsión ponderada],Tabla_EntradaDePrevisión[Cierre de previsión],"&gt;="&amp;'Previsión de ventas'!B18,Tabla_EntradaDePrevisión[Cierre de previsión],"&lt;="&amp;DATE(YEAR('Previsión de ventas'!B18),MONTH('Previsión de ventas'!B18)+1,0))</f>
        <v>241850</v>
      </c>
      <c r="D18" s="35">
        <f t="shared" ca="1" si="0"/>
        <v>1563020</v>
      </c>
      <c r="P18" s="40">
        <f t="shared" ca="1" si="1"/>
        <v>44105</v>
      </c>
      <c r="Q18" s="41">
        <f t="shared" ca="1" si="2"/>
        <v>241850</v>
      </c>
      <c r="R18" s="41">
        <f t="shared" ca="1" si="3"/>
        <v>1321170</v>
      </c>
    </row>
    <row r="19" spans="2:18" ht="21" customHeight="1" x14ac:dyDescent="0.3">
      <c r="B19" s="30">
        <f ca="1">DATE(YEAR(Mes_Inicio),MONTH(Mes_Inicio)+10,1)</f>
        <v>44136</v>
      </c>
      <c r="C19" s="36">
        <f ca="1">SUMIFS(Tabla_EntradaDePrevisión[Previsión ponderada],Tabla_EntradaDePrevisión[Cierre de previsión],"&gt;="&amp;'Previsión de ventas'!B19,Tabla_EntradaDePrevisión[Cierre de previsión],"&lt;="&amp;DATE(YEAR('Previsión de ventas'!B19),MONTH('Previsión de ventas'!B19)+1,0))</f>
        <v>142425</v>
      </c>
      <c r="D19" s="37">
        <f t="shared" ca="1" si="0"/>
        <v>1705445</v>
      </c>
      <c r="P19" s="40">
        <f t="shared" ca="1" si="1"/>
        <v>44136</v>
      </c>
      <c r="Q19" s="41">
        <f t="shared" ca="1" si="2"/>
        <v>142425</v>
      </c>
      <c r="R19" s="41">
        <f t="shared" ca="1" si="3"/>
        <v>1563020</v>
      </c>
    </row>
    <row r="20" spans="2:18" ht="21" customHeight="1" x14ac:dyDescent="0.3">
      <c r="B20" s="31">
        <f ca="1">DATE(YEAR(Mes_Inicio),MONTH(Mes_Inicio)+11,1)</f>
        <v>44166</v>
      </c>
      <c r="C20" s="38">
        <f ca="1">SUMIFS(Tabla_EntradaDePrevisión[Previsión ponderada],Tabla_EntradaDePrevisión[Cierre de previsión],"&gt;="&amp;'Previsión de ventas'!B20,Tabla_EntradaDePrevisión[Cierre de previsión],"&lt;="&amp;DATE(YEAR('Previsión de ventas'!B20),MONTH('Previsión de ventas'!B20)+1,0))</f>
        <v>243400</v>
      </c>
      <c r="D20" s="39">
        <f t="shared" ca="1" si="0"/>
        <v>1948845</v>
      </c>
      <c r="P20" s="40">
        <f t="shared" ca="1" si="1"/>
        <v>44166</v>
      </c>
      <c r="Q20" s="41">
        <f t="shared" ca="1" si="2"/>
        <v>243400</v>
      </c>
      <c r="R20" s="41">
        <f t="shared" ca="1" si="3"/>
        <v>1705445</v>
      </c>
    </row>
  </sheetData>
  <dataValidations count="2">
    <dataValidation allowBlank="1" showInputMessage="1" showErrorMessage="1" prompt="Escribe una fecha de inicio en la celda C6. _x000a__x000a_La tabla y el gráfico mostrarán una previsión de un año con datos en la pestaña Entrada de previsión." sqref="A1" xr:uid="{00000000-0002-0000-0100-000000000000}"/>
    <dataValidation allowBlank="1" showInputMessage="1" showErrorMessage="1" prompt="Escribe una fecha en la que se iniciará la previsión de un año" sqref="C6" xr:uid="{00000000-0002-0000-0100-000001000000}"/>
  </dataValidations>
  <printOptions horizontalCentered="1"/>
  <pageMargins left="0.5" right="0.5" top="0.5" bottom="0.5" header="0.3" footer="0.3"/>
  <pageSetup paperSize="9" scale="9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21"/>
  <sheetViews>
    <sheetView showGridLines="0" workbookViewId="0">
      <pane ySplit="3" topLeftCell="A4" activePane="bottomLeft" state="frozen"/>
      <selection pane="bottomLeft"/>
    </sheetView>
  </sheetViews>
  <sheetFormatPr baseColWidth="10" defaultColWidth="8.77734375" defaultRowHeight="21" customHeight="1" x14ac:dyDescent="0.3"/>
  <cols>
    <col min="1" max="1" width="1.77734375" style="9" customWidth="1"/>
    <col min="2" max="2" width="19.77734375" style="10" customWidth="1"/>
    <col min="3" max="3" width="1.77734375" style="9" customWidth="1"/>
    <col min="4" max="4" width="19.77734375" style="10" customWidth="1"/>
    <col min="5" max="5" width="1.77734375" style="9" customWidth="1"/>
    <col min="6" max="6" width="19.77734375" style="10" customWidth="1"/>
    <col min="7" max="7" width="1.77734375" style="9" customWidth="1"/>
    <col min="8" max="8" width="19.77734375" style="10" customWidth="1"/>
    <col min="9" max="9" width="1.77734375" style="9" customWidth="1"/>
    <col min="10" max="16384" width="8.77734375" style="9"/>
  </cols>
  <sheetData>
    <row r="1" spans="2:8" s="7" customFormat="1" ht="39.75" customHeight="1" x14ac:dyDescent="0.45">
      <c r="B1" s="13" t="s">
        <v>80</v>
      </c>
      <c r="C1" s="8"/>
      <c r="D1" s="11"/>
      <c r="E1" s="8"/>
      <c r="F1" s="11"/>
      <c r="G1" s="8"/>
      <c r="H1" s="11"/>
    </row>
    <row r="2" spans="2:8" ht="12" customHeight="1" x14ac:dyDescent="0.3"/>
    <row r="3" spans="2:8" ht="42" customHeight="1" x14ac:dyDescent="0.3">
      <c r="B3" s="10" t="s">
        <v>81</v>
      </c>
      <c r="D3" s="10" t="s">
        <v>82</v>
      </c>
      <c r="F3" s="10" t="s">
        <v>83</v>
      </c>
      <c r="H3" s="10" t="s">
        <v>84</v>
      </c>
    </row>
    <row r="4" spans="2:8" ht="21" customHeight="1" x14ac:dyDescent="0.3">
      <c r="B4" s="10" t="s">
        <v>28</v>
      </c>
      <c r="D4" s="10" t="s">
        <v>34</v>
      </c>
      <c r="F4" s="10" t="s">
        <v>53</v>
      </c>
      <c r="H4" s="10" t="s">
        <v>64</v>
      </c>
    </row>
    <row r="5" spans="2:8" ht="21" customHeight="1" x14ac:dyDescent="0.3">
      <c r="B5" s="10" t="s">
        <v>29</v>
      </c>
      <c r="D5" s="10" t="s">
        <v>35</v>
      </c>
      <c r="F5" s="10" t="s">
        <v>56</v>
      </c>
      <c r="H5" s="10" t="s">
        <v>63</v>
      </c>
    </row>
    <row r="6" spans="2:8" ht="21" customHeight="1" x14ac:dyDescent="0.3">
      <c r="B6" s="10" t="s">
        <v>30</v>
      </c>
      <c r="D6" s="10" t="s">
        <v>36</v>
      </c>
      <c r="F6" s="10" t="s">
        <v>54</v>
      </c>
      <c r="H6" s="10" t="s">
        <v>67</v>
      </c>
    </row>
    <row r="7" spans="2:8" ht="21" customHeight="1" x14ac:dyDescent="0.3">
      <c r="B7" s="10" t="s">
        <v>31</v>
      </c>
      <c r="D7" s="10" t="s">
        <v>37</v>
      </c>
      <c r="F7" s="10" t="s">
        <v>57</v>
      </c>
      <c r="H7" s="10" t="s">
        <v>68</v>
      </c>
    </row>
    <row r="8" spans="2:8" ht="21" customHeight="1" x14ac:dyDescent="0.3">
      <c r="B8" s="10" t="s">
        <v>32</v>
      </c>
      <c r="D8" s="10" t="s">
        <v>38</v>
      </c>
      <c r="F8" s="10" t="s">
        <v>59</v>
      </c>
      <c r="H8" s="10" t="s">
        <v>69</v>
      </c>
    </row>
    <row r="9" spans="2:8" ht="21" customHeight="1" x14ac:dyDescent="0.3">
      <c r="D9" s="10" t="s">
        <v>39</v>
      </c>
      <c r="F9" s="10" t="s">
        <v>58</v>
      </c>
      <c r="H9" s="10" t="s">
        <v>70</v>
      </c>
    </row>
    <row r="10" spans="2:8" ht="21" customHeight="1" x14ac:dyDescent="0.3">
      <c r="D10" s="10" t="s">
        <v>40</v>
      </c>
      <c r="F10" s="10" t="s">
        <v>55</v>
      </c>
      <c r="H10" s="10" t="s">
        <v>62</v>
      </c>
    </row>
    <row r="11" spans="2:8" ht="21" customHeight="1" x14ac:dyDescent="0.3">
      <c r="D11" s="10" t="s">
        <v>41</v>
      </c>
      <c r="H11" s="10" t="s">
        <v>66</v>
      </c>
    </row>
    <row r="12" spans="2:8" ht="21" customHeight="1" x14ac:dyDescent="0.3">
      <c r="D12" s="10" t="s">
        <v>42</v>
      </c>
      <c r="H12" s="10" t="s">
        <v>65</v>
      </c>
    </row>
    <row r="13" spans="2:8" ht="21" customHeight="1" x14ac:dyDescent="0.3">
      <c r="D13" s="10" t="s">
        <v>43</v>
      </c>
    </row>
    <row r="14" spans="2:8" ht="21" customHeight="1" x14ac:dyDescent="0.3">
      <c r="D14" s="10" t="s">
        <v>44</v>
      </c>
    </row>
    <row r="15" spans="2:8" ht="21" customHeight="1" x14ac:dyDescent="0.3">
      <c r="D15" s="10" t="s">
        <v>45</v>
      </c>
    </row>
    <row r="16" spans="2:8" ht="21" customHeight="1" x14ac:dyDescent="0.3">
      <c r="D16" s="10" t="s">
        <v>46</v>
      </c>
    </row>
    <row r="17" spans="4:4" ht="21" customHeight="1" x14ac:dyDescent="0.3">
      <c r="D17" s="10" t="s">
        <v>47</v>
      </c>
    </row>
    <row r="18" spans="4:4" ht="21" customHeight="1" x14ac:dyDescent="0.3">
      <c r="D18" s="10" t="s">
        <v>48</v>
      </c>
    </row>
    <row r="19" spans="4:4" ht="21" customHeight="1" x14ac:dyDescent="0.3">
      <c r="D19" s="10" t="s">
        <v>49</v>
      </c>
    </row>
    <row r="20" spans="4:4" ht="21" customHeight="1" x14ac:dyDescent="0.3">
      <c r="D20" s="10" t="s">
        <v>50</v>
      </c>
    </row>
    <row r="21" spans="4:4" ht="21" customHeight="1" x14ac:dyDescent="0.3">
      <c r="D21" s="10" t="s">
        <v>51</v>
      </c>
    </row>
  </sheetData>
  <sortState xmlns:xlrd2="http://schemas.microsoft.com/office/spreadsheetml/2017/richdata2" ref="F4:F10">
    <sortCondition ref="F4:F10"/>
  </sortState>
  <dataValidations count="1">
    <dataValidation allowBlank="1" showInputMessage="1" showErrorMessage="1" prompt="Desde esta pestaña, puedes administrar las opciones disponibles de los campos de la lista desplegable en la pestaña Entrada de previsión." sqref="A1" xr:uid="{00000000-0002-0000-0200-000000000000}"/>
  </dataValidations>
  <printOptions horizontalCentered="1"/>
  <pageMargins left="0.5" right="0.5" top="0.5" bottom="0.5" header="0.3" footer="0.3"/>
  <pageSetup paperSize="9" fitToHeight="0" orientation="landscape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706A2D-DCDA-4AD2-88B3-F7DA590AB5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C29D4E-D296-4F6D-9847-F69359A74D50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F4667B3D-EF76-41CA-BAA5-65992DA14C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Entrada de previsión</vt:lpstr>
      <vt:lpstr>Previsión de ventas</vt:lpstr>
      <vt:lpstr>Listas</vt:lpstr>
      <vt:lpstr>'Previsión de ventas'!Área_de_impresión</vt:lpstr>
      <vt:lpstr>Lista_AgentesDeVentas</vt:lpstr>
      <vt:lpstr>Lista_CategoríasDeVentas</vt:lpstr>
      <vt:lpstr>Lista_FasesDeVentas</vt:lpstr>
      <vt:lpstr>Lista_RegionesDeVentas</vt:lpstr>
      <vt:lpstr>Mes_Inicio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2019-02-19T22:00:27Z</dcterms:created>
  <dcterms:modified xsi:type="dcterms:W3CDTF">2019-05-30T02:26:29Z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