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13.xml" ContentType="application/vnd.openxmlformats-officedocument.spreadsheetml.worksheet+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customXml/item13.xml" ContentType="application/xml"/>
  <Override PartName="/customXml/itemProps13.xml" ContentType="application/vnd.openxmlformats-officedocument.customXmlProperties+xml"/>
  <Override PartName="/xl/worksheets/sheet44.xml" ContentType="application/vnd.openxmlformats-officedocument.spreadsheetml.worksheet+xml"/>
  <Override PartName="/xl/drawings/drawing3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5"/>
  <workbookPr filterPrivacy="1" codeName="ThisWorkbook" hidePivotFieldList="1" refreshAllConnections="1"/>
  <xr:revisionPtr revIDLastSave="231" documentId="13_ncr:1_{F5FEA558-1047-48EF-B74A-92F076F90B62}" xr6:coauthVersionLast="47" xr6:coauthVersionMax="47" xr10:uidLastSave="{35FA0C58-BE4A-4E3F-8F7D-9E2D812A485A}"/>
  <bookViews>
    <workbookView xWindow="-120" yWindow="-120" windowWidth="29040" windowHeight="14130" xr2:uid="{00000000-000D-0000-FFFF-FFFF00000000}"/>
  </bookViews>
  <sheets>
    <sheet name="INICIO" sheetId="4" r:id="rId1"/>
    <sheet name="PARÁMETROS DEL PROYECTO" sheetId="1" r:id="rId2"/>
    <sheet name="DETALLES DEL PROYECTO" sheetId="2" r:id="rId3"/>
    <sheet name="TOTALES DEL PROYECTO" sheetId="3" r:id="rId4"/>
  </sheets>
  <definedNames>
    <definedName name="TipoDeProyecto">Parámetros[TIPO DE PROYECTO]</definedName>
    <definedName name="_xlnm.Print_Titles" localSheetId="2">'DETALLES DEL PROYECTO'!$4:$4</definedName>
    <definedName name="_xlnm.Print_Titles" localSheetId="3">'TOTALES DEL PROYECTO'!$4:$4</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3" i="3"/>
  <c r="B3" i="2" l="1"/>
  <c r="G9" i="2"/>
  <c r="F9" i="2"/>
  <c r="E9" i="2"/>
  <c r="D9" i="2"/>
  <c r="G8" i="2"/>
  <c r="F8" i="2"/>
  <c r="E8" i="2"/>
  <c r="D8" i="2"/>
  <c r="E7" i="2"/>
  <c r="D7" i="2"/>
  <c r="G6" i="2"/>
  <c r="F6" i="2"/>
  <c r="D6" i="2"/>
  <c r="E6" i="2"/>
  <c r="G5" i="2"/>
  <c r="F5" i="2"/>
  <c r="E5" i="2"/>
  <c r="D5" i="2"/>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10" i="2"/>
  <c r="H10" i="2"/>
  <c r="I6" i="1"/>
  <c r="I7" i="1"/>
  <c r="I8" i="1"/>
  <c r="I9" i="1"/>
  <c r="I10" i="1"/>
  <c r="I11" i="1"/>
  <c r="H17" i="1" l="1"/>
  <c r="H19" i="1" s="1"/>
  <c r="F17" i="1"/>
  <c r="F19" i="1" s="1"/>
  <c r="D17" i="1"/>
  <c r="D19" i="1" s="1"/>
  <c r="G17" i="1"/>
  <c r="G19" i="1" s="1"/>
  <c r="E17" i="1"/>
  <c r="E19" i="1" s="1"/>
  <c r="F16" i="1"/>
  <c r="F18" i="1" s="1"/>
  <c r="E16" i="1"/>
  <c r="E18" i="1" s="1"/>
  <c r="C17" i="1"/>
  <c r="C19" i="1" s="1"/>
  <c r="D16" i="1"/>
  <c r="D18" i="1" s="1"/>
  <c r="H16" i="1"/>
  <c r="H18" i="1" s="1"/>
  <c r="C16" i="1"/>
  <c r="C18" i="1" s="1"/>
  <c r="G16" i="1"/>
  <c r="G18" i="1" s="1"/>
  <c r="J10" i="2"/>
  <c r="K10" i="2"/>
</calcChain>
</file>

<file path=xl/sharedStrings.xml><?xml version="1.0" encoding="utf-8"?>
<sst xmlns="http://schemas.openxmlformats.org/spreadsheetml/2006/main" count="92" uniqueCount="66">
  <si>
    <t>INFORMACIÓN SOBRE ESTA PLANTILLA</t>
  </si>
  <si>
    <t>Realice un seguimiento de los parámetros, detalles y totales del proyecto en este libro Seguimiento de planificación de eventos.</t>
  </si>
  <si>
    <t>Escriba la información en la hoja de cálculo Parámetros del proyecto para actualizar los gráficos de columnas y la hoja de cálculo Detalles del proyecto. La tabla dinámica en la hoja de cálculo Totales del proyecto se actualiza automáticamente.</t>
  </si>
  <si>
    <t>Rellene el nombre de empresa en la hoja de cálculo Parámetros y se actualizará automáticamente en otras hojas de cálculo.</t>
  </si>
  <si>
    <t xml:space="preserve">Nota:  </t>
  </si>
  <si>
    <t>Se facilitan instrucciones adicionales en la columna A de cada hoja de cálculo del libro SEGUIMIENTO DE PLANIFICACIÓN. Este texto se ha ocultado de forma intencionada. Para eliminar el texto, seleccione la columna A y, a continuación, ELIMINAR. Para mostrar el texto, seleccione la columna A y, a continuación, cambie el color de fuente.</t>
  </si>
  <si>
    <t>Para obtener más información sobre las tablas en hojas de cálculo, presione las teclas MAYÚS y F10 dentro de una tabla, seleccione la opción TABLA y, a continuación, TEXTO ALTERNATIVO.</t>
  </si>
  <si>
    <t>Nombre de la empresa</t>
  </si>
  <si>
    <t>Seguimiento de proyecto de administración de eventos</t>
  </si>
  <si>
    <t>Las celdas sombreadas se calculan automáticamente. No es necesario que escriba nada en ellas.</t>
  </si>
  <si>
    <t>TIPO DE PROYECTO</t>
  </si>
  <si>
    <t>Desarrollo de la estrategia del evento</t>
  </si>
  <si>
    <t>Planificación de evento</t>
  </si>
  <si>
    <t>Diseño de evento</t>
  </si>
  <si>
    <t>Logística de evento</t>
  </si>
  <si>
    <t>Personal de evento</t>
  </si>
  <si>
    <t>Evaluación de evento</t>
  </si>
  <si>
    <t>Tarifas combinadas</t>
  </si>
  <si>
    <t>COSTES PREVISTOS</t>
  </si>
  <si>
    <t>COSTE REAL</t>
  </si>
  <si>
    <t>HORAS PLANIFICADAS</t>
  </si>
  <si>
    <t>HORAS REALES</t>
  </si>
  <si>
    <t>ADMINISTRADOR DE CUENTAS</t>
  </si>
  <si>
    <t>JEFE DE PROYECTO</t>
  </si>
  <si>
    <t>ADMINISTRADOR DE ESTRATEGIAS</t>
  </si>
  <si>
    <t>ESPECIALISTA DE DISEÑO</t>
  </si>
  <si>
    <t>PERSONAL DEL EVENTO</t>
  </si>
  <si>
    <t>PERSONAL DE ADMINISTRACIÓN</t>
  </si>
  <si>
    <t>Total</t>
  </si>
  <si>
    <t>Escriba la información en la tabla Detalles del proyecto que comienza en la celda de la derecha.
INFORMACIÓN
Para agregar una fila en la tabla a la derecha, seleccione la celda inferior derecha en el cuerpo de la tabla (no en la fila totales) y presione la tecla Tab, o bien, presione la tecla MAYÚS y F10 donde quiere que la fila se inserte y seleccione Insertar | Filas de tabla encima o debajo.
Asegúrese de que se eliminan todas las filas sin usar, ya que la tabla dinámica TOTALES DEL PROYECTO usará todas las celdas de tablas y, en caso contrario, podría proporcionar resultados erróneos.</t>
  </si>
  <si>
    <t>NOMBRE DEL PROYECTO</t>
  </si>
  <si>
    <t>Proyecto 1</t>
  </si>
  <si>
    <t>Proyecto 2</t>
  </si>
  <si>
    <t>Proyecto 3</t>
  </si>
  <si>
    <t>Proyecto 4</t>
  </si>
  <si>
    <t>Proyecto 5</t>
  </si>
  <si>
    <t>TOTAL</t>
  </si>
  <si>
    <t>FECHA DE INICIO ESTIMADA</t>
  </si>
  <si>
    <t>FECHA DE FIN ESTIMADA</t>
  </si>
  <si>
    <t>INICIO REAL</t>
  </si>
  <si>
    <t>FECHA DE FIN REAL</t>
  </si>
  <si>
    <t>HORAS DE TRABAJO ESTIMADAS</t>
  </si>
  <si>
    <t>HORAS DE TRABAJO REALES</t>
  </si>
  <si>
    <t>DURACIÓN ESTIMADA</t>
  </si>
  <si>
    <t>DURACIÓN REAL</t>
  </si>
  <si>
    <t xml:space="preserve">ADMINISTRADOR DE CUENTAS </t>
  </si>
  <si>
    <t xml:space="preserve">JEFE DE PROYECTO </t>
  </si>
  <si>
    <t xml:space="preserve">ADMINISTRADOR DE ESTRATEGIAS </t>
  </si>
  <si>
    <t xml:space="preserve">ESPECIALISTA DE DISEÑO </t>
  </si>
  <si>
    <t xml:space="preserve">PERSONAL DEL EVENTO </t>
  </si>
  <si>
    <t xml:space="preserve">PERSONAL DE ADMINISTRACIÓN </t>
  </si>
  <si>
    <t>La tabla dinámica que comienza en la celda de la derecha se actualiza automáticamente.
INFORMACIÓN
Para actualizar la tabla dinámica a la derecha, selecciónela (cualquier celda de la tabla dinámica), seleccione Actualizar en la pestaña de la cinta de opciones HERRAMIENTAS DE TABLA DINÁMICA | ANALIZAR o presione MAYÚS+F10 en cualquier celda de la tabla dinámica y luego seleccione Actualizar.</t>
  </si>
  <si>
    <t>Total general</t>
  </si>
  <si>
    <t>ESTIMACIÓN ADMINISTRADOR DE CUENTAS</t>
  </si>
  <si>
    <t>ESTIMACIÓN JEFE DE PROYECTO</t>
  </si>
  <si>
    <t>ESTIMACIÓN ADMINISTRADOR DE ESTRATEGIAS</t>
  </si>
  <si>
    <t>ESTIMACIÓN ESPECIALISTA DE DISEÑO</t>
  </si>
  <si>
    <t>ESTIMACIÓN PERSONAL DEL EVENTO</t>
  </si>
  <si>
    <t>ESTIMACIÓN PERSONAL DE ADMINISTRACIÓN</t>
  </si>
  <si>
    <t>ADMINISTRADOR DE CUENTAS REAL</t>
  </si>
  <si>
    <t>JEFE DE PROYECTO REAL</t>
  </si>
  <si>
    <t>ADMINISTRADOR DE ESTRATEGIAS REAL</t>
  </si>
  <si>
    <t>ESPECIALISTA DE DISEÑO REAL</t>
  </si>
  <si>
    <t>PERSONAL DEL EVENTO REAL</t>
  </si>
  <si>
    <t>PERSONAL DE ADMINISTRACIÓN REAL</t>
  </si>
  <si>
    <t>El gráfico de columnas que muestra la comparación entre las 
horas planificadas y las horas reales está en esta celda.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</si>
</sst>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
    <numFmt numFmtId="167" formatCode="#,##0.00\ &quot;€&quot;"/>
  </numFmts>
  <fonts count="32" x14ac:knownFonts="1">
    <font>
      <sz val="10"/>
      <color theme="1" tint="0.249946592608417"/>
      <name val="Cambria"/>
      <family val="2"/>
      <scheme val="minor"/>
    </font>
    <font>
      <sz val="11"/>
      <color theme="1"/>
      <name val="Cambria"/>
      <family val="2"/>
      <scheme val="minor"/>
    </font>
    <font>
      <sz val="11"/>
      <color theme="1"/>
      <name val="Cambria"/>
      <family val="1"/>
      <scheme val="minor"/>
    </font>
    <font>
      <sz val="20"/>
      <color theme="1" tint="0.249946592608417"/>
      <name val="Tahoma"/>
      <family val="2"/>
      <scheme val="major"/>
    </font>
    <font>
      <sz val="16"/>
      <color theme="1" tint="0.3499862666707358"/>
      <name val="Tahoma"/>
      <family val="2"/>
      <scheme val="major"/>
    </font>
    <font>
      <sz val="12"/>
      <color theme="1" tint="0.249946592608417"/>
      <name val="Tahoma"/>
      <family val="2"/>
      <scheme val="major"/>
    </font>
    <font>
      <sz val="11"/>
      <color theme="1"/>
      <name val="Cambria"/>
      <family val="1"/>
      <scheme val="minor"/>
    </font>
    <font>
      <i/>
      <sz val="10"/>
      <color theme="1"/>
      <name val="Tahoma"/>
      <family val="2"/>
      <scheme val="major"/>
    </font>
    <font>
      <sz val="10"/>
      <color theme="1"/>
      <name val="Tahoma"/>
      <family val="2"/>
      <scheme val="major"/>
    </font>
    <font>
      <sz val="10"/>
      <color theme="1"/>
      <name val="Tahoma"/>
      <family val="2"/>
      <scheme val="major"/>
    </font>
    <font>
      <sz val="11"/>
      <color theme="0"/>
      <name val="Cambria"/>
      <family val="1"/>
      <scheme val="minor"/>
    </font>
    <font>
      <sz val="16"/>
      <color theme="0"/>
      <name val="Tahoma"/>
      <family val="2"/>
      <scheme val="major"/>
    </font>
    <font>
      <sz val="11"/>
      <color theme="1" tint="0.249946592608417"/>
      <name val="Cambria"/>
      <family val="1"/>
      <scheme val="minor"/>
    </font>
    <font>
      <b/>
      <sz val="11"/>
      <color theme="1" tint="0.249946592608417"/>
      <name val="Cambria"/>
      <family val="1"/>
      <scheme val="minor"/>
    </font>
    <font>
      <sz val="10"/>
      <color theme="0"/>
      <name val="Cambria"/>
      <family val="2"/>
      <scheme val="minor"/>
    </font>
    <font>
      <b/>
      <sz val="10"/>
      <name val="Cambria"/>
      <family val="2"/>
      <scheme val="minor"/>
    </font>
    <font>
      <sz val="10"/>
      <color theme="1" tint="0.249946592608417"/>
      <name val="Cambria"/>
      <family val="2"/>
      <scheme val="minor"/>
    </font>
    <font>
      <sz val="18"/>
      <color theme="3"/>
      <name val="Tahoma"/>
      <family val="2"/>
      <scheme val="maj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
      <b/>
      <sz val="10"/>
      <color theme="1" tint="0.249946592608417"/>
      <name val="Cambria"/>
      <family val="1"/>
      <scheme val="minor"/>
    </font>
  </fonts>
  <fills count="36">
    <fill>
      <patternFill patternType="none"/>
    </fill>
    <fill>
      <patternFill patternType="gray125"/>
    </fill>
    <fill>
      <patternFill patternType="solid">
        <fgColor theme="0" tint="-0.14996795556505021"/>
        <bgColor indexed="64"/>
      </patternFill>
    </fill>
    <fill>
      <patternFill patternType="solid">
        <fgColor theme="5" tint="-0.249977111117893"/>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8">
    <border>
      <left/>
      <right/>
      <top/>
      <bottom/>
      <diagonal/>
    </border>
    <border>
      <left/>
      <right/>
      <top/>
      <bottom style="thin">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165" fontId="16" fillId="0" borderId="0" applyFont="0" applyFill="0" applyBorder="0" applyAlignment="0" applyProtection="0"/>
    <xf numFmtId="164"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2" applyNumberFormat="0" applyAlignment="0" applyProtection="0"/>
    <xf numFmtId="0" fontId="23" fillId="9" borderId="3" applyNumberFormat="0" applyAlignment="0" applyProtection="0"/>
    <xf numFmtId="0" fontId="24" fillId="9" borderId="2" applyNumberFormat="0" applyAlignment="0" applyProtection="0"/>
    <xf numFmtId="0" fontId="25" fillId="0" borderId="4" applyNumberFormat="0" applyFill="0" applyAlignment="0" applyProtection="0"/>
    <xf numFmtId="0" fontId="26" fillId="10" borderId="5" applyNumberFormat="0" applyAlignment="0" applyProtection="0"/>
    <xf numFmtId="0" fontId="27" fillId="0" borderId="0" applyNumberFormat="0" applyFill="0" applyBorder="0" applyAlignment="0" applyProtection="0"/>
    <xf numFmtId="0" fontId="16" fillId="11" borderId="6" applyNumberFormat="0" applyFont="0" applyAlignment="0" applyProtection="0"/>
    <xf numFmtId="0" fontId="28" fillId="0" borderId="0" applyNumberFormat="0" applyFill="0" applyBorder="0" applyAlignment="0" applyProtection="0"/>
    <xf numFmtId="0" fontId="29" fillId="0" borderId="7" applyNumberFormat="0" applyFill="0" applyAlignment="0" applyProtection="0"/>
    <xf numFmtId="0" fontId="3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5">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0" fontId="7" fillId="0" borderId="0" xfId="0" applyFont="1"/>
    <xf numFmtId="0" fontId="0" fillId="0" borderId="0" xfId="0" applyAlignment="1">
      <alignment wrapText="1"/>
    </xf>
    <xf numFmtId="0" fontId="2" fillId="0" borderId="0" xfId="0" applyFont="1" applyAlignment="1">
      <alignment wrapText="1"/>
    </xf>
    <xf numFmtId="0" fontId="10" fillId="0" borderId="0" xfId="0" applyFont="1"/>
    <xf numFmtId="4" fontId="10" fillId="0" borderId="0" xfId="0" applyNumberFormat="1" applyFont="1"/>
    <xf numFmtId="0" fontId="2" fillId="0" borderId="0" xfId="0" applyFont="1" applyAlignment="1">
      <alignment vertical="center"/>
    </xf>
    <xf numFmtId="0" fontId="5" fillId="0" borderId="0" xfId="3" applyAlignment="1">
      <alignment vertical="center"/>
    </xf>
    <xf numFmtId="0" fontId="11" fillId="4" borderId="0" xfId="2" applyFont="1" applyFill="1" applyAlignment="1">
      <alignment horizontal="center"/>
    </xf>
    <xf numFmtId="0" fontId="10" fillId="0" borderId="0" xfId="0" applyFont="1" applyAlignment="1">
      <alignment vertical="center"/>
    </xf>
    <xf numFmtId="0" fontId="12" fillId="0" borderId="0" xfId="0" applyFont="1" applyAlignment="1">
      <alignment vertical="center" wrapText="1"/>
    </xf>
    <xf numFmtId="0" fontId="12" fillId="0" borderId="0" xfId="0" applyFont="1" applyAlignment="1">
      <alignment wrapText="1"/>
    </xf>
    <xf numFmtId="0" fontId="13"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8" fillId="0" borderId="0" xfId="0" applyFont="1" applyAlignment="1">
      <alignment wrapText="1"/>
    </xf>
    <xf numFmtId="14" fontId="0" fillId="0" borderId="0" xfId="0" applyNumberFormat="1"/>
    <xf numFmtId="0" fontId="14" fillId="3" borderId="0" xfId="0" applyFont="1" applyFill="1" applyAlignment="1">
      <alignment wrapText="1"/>
    </xf>
    <xf numFmtId="166" fontId="6" fillId="0" borderId="0" xfId="0" applyNumberFormat="1" applyFont="1"/>
    <xf numFmtId="167" fontId="10" fillId="0" borderId="0" xfId="0" applyNumberFormat="1" applyFont="1"/>
    <xf numFmtId="166" fontId="0" fillId="0" borderId="0" xfId="0" applyNumberFormat="1"/>
    <xf numFmtId="9" fontId="6" fillId="0" borderId="0" xfId="0" applyNumberFormat="1" applyFont="1" applyAlignment="1">
      <alignment wrapText="1"/>
    </xf>
    <xf numFmtId="9" fontId="6" fillId="2" borderId="0" xfId="0" applyNumberFormat="1" applyFont="1" applyFill="1" applyAlignment="1">
      <alignment wrapText="1"/>
    </xf>
    <xf numFmtId="0" fontId="10" fillId="0" borderId="0" xfId="0" applyFont="1" applyAlignment="1">
      <alignment horizontal="center"/>
    </xf>
    <xf numFmtId="0" fontId="0" fillId="0" borderId="0" xfId="0" applyFill="1"/>
    <xf numFmtId="167" fontId="0" fillId="0" borderId="0" xfId="0" applyNumberFormat="1" applyFill="1"/>
    <xf numFmtId="167" fontId="15" fillId="0" borderId="0" xfId="0" applyNumberFormat="1" applyFont="1" applyFill="1"/>
    <xf numFmtId="0" fontId="15" fillId="0" borderId="0" xfId="0" applyFont="1" applyFill="1"/>
    <xf numFmtId="0" fontId="31" fillId="0" borderId="0" xfId="0" applyFont="1" applyFill="1" applyAlignment="1">
      <alignment wrapText="1"/>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1" builtinId="26" customBuiltin="1"/>
    <cellStyle name="Cálculo" xfId="16" builtinId="22" customBuiltin="1"/>
    <cellStyle name="Celda de comprobación" xfId="18" builtinId="23" customBuiltin="1"/>
    <cellStyle name="Celda vinculada" xfId="17" builtinId="24" customBuiltin="1"/>
    <cellStyle name="Encabezado 1" xfId="1" builtinId="16" customBuiltin="1"/>
    <cellStyle name="Encabezado 4" xfId="10"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4" builtinId="20" customBuiltin="1"/>
    <cellStyle name="Incorrecto" xfId="12" builtinId="27" customBuiltin="1"/>
    <cellStyle name="Millares" xfId="4" builtinId="3" customBuiltin="1"/>
    <cellStyle name="Millares [0]" xfId="5" builtinId="6" customBuiltin="1"/>
    <cellStyle name="Moneda" xfId="6" builtinId="4" customBuiltin="1"/>
    <cellStyle name="Moneda [0]" xfId="7" builtinId="7" customBuiltin="1"/>
    <cellStyle name="Neutral" xfId="13" builtinId="28" customBuiltin="1"/>
    <cellStyle name="Normal" xfId="0" builtinId="0" customBuiltin="1"/>
    <cellStyle name="Notas" xfId="20" builtinId="10" customBuiltin="1"/>
    <cellStyle name="Porcentaje" xfId="8" builtinId="5" customBuiltin="1"/>
    <cellStyle name="Salida" xfId="15" builtinId="21" customBuiltin="1"/>
    <cellStyle name="Texto de advertencia" xfId="19" builtinId="11" customBuiltin="1"/>
    <cellStyle name="Texto explicativo" xfId="21" builtinId="53" customBuiltin="1"/>
    <cellStyle name="Título" xfId="9" builtinId="15" customBuiltin="1"/>
    <cellStyle name="Título 2" xfId="2" builtinId="17" customBuiltin="1"/>
    <cellStyle name="Título 3" xfId="3" builtinId="18" customBuiltin="1"/>
    <cellStyle name="Total" xfId="22" builtinId="25" customBuiltin="1"/>
  </cellStyles>
  <dxfs count="139">
    <dxf>
      <font>
        <b/>
        <family val="1"/>
      </font>
    </dxf>
    <dxf>
      <font>
        <b/>
        <family val="1"/>
      </font>
    </dxf>
    <dxf>
      <fill>
        <patternFill patternType="solid">
          <bgColor theme="0"/>
        </patternFill>
      </fill>
    </dxf>
    <dxf>
      <fill>
        <patternFill patternType="solid">
          <bgColor theme="0"/>
        </patternFill>
      </fill>
    </dxf>
    <dxf>
      <font>
        <b/>
      </font>
    </dxf>
    <dxf>
      <fill>
        <patternFill patternType="none">
          <bgColor auto="1"/>
        </patternFill>
      </fill>
    </dxf>
    <dxf>
      <fill>
        <patternFill patternType="none">
          <bgColor auto="1"/>
        </patternFill>
      </fill>
    </dxf>
    <dxf>
      <fill>
        <patternFill patternType="none">
          <bgColor auto="1"/>
        </patternFill>
      </fill>
    </dxf>
    <dxf>
      <font>
        <b/>
      </font>
    </dxf>
    <dxf>
      <font>
        <b/>
      </font>
    </dxf>
    <dxf>
      <font>
        <color theme="0"/>
      </font>
    </dxf>
    <dxf>
      <font>
        <color theme="0"/>
      </font>
    </dxf>
    <dxf>
      <fill>
        <patternFill patternType="solid">
          <bgColor theme="0"/>
        </patternFill>
      </fill>
    </dxf>
    <dxf>
      <fill>
        <patternFill patternType="solid">
          <bgColor theme="0"/>
        </patternFill>
      </fill>
    </dxf>
    <dxf>
      <font>
        <color theme="1"/>
      </font>
    </dxf>
    <dxf>
      <font>
        <color theme="1"/>
      </font>
    </dxf>
    <dxf>
      <fill>
        <patternFill patternType="none">
          <bgColor auto="1"/>
        </patternFill>
      </fill>
    </dxf>
    <dxf>
      <fill>
        <patternFill patternType="none">
          <bgColor auto="1"/>
        </patternFill>
      </fill>
    </dxf>
    <dxf>
      <fill>
        <patternFill>
          <bgColor auto="1"/>
        </patternFill>
      </fill>
    </dxf>
    <dxf>
      <fill>
        <patternFill>
          <bgColor auto="1"/>
        </patternFill>
      </fill>
    </dxf>
    <dxf>
      <font>
        <color auto="1"/>
      </font>
    </dxf>
    <dxf>
      <font>
        <color auto="1"/>
      </font>
    </dxf>
    <dxf>
      <numFmt numFmtId="167" formatCode="#,##0.00\ &quot;€&quot;"/>
    </dxf>
    <dxf>
      <alignment wrapText="1"/>
    </dxf>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alignment wrapText="1"/>
    </dxf>
    <dxf>
      <numFmt numFmtId="167" formatCode="#,##0.00\ &quot;€&quot;"/>
    </dxf>
    <dxf>
      <font>
        <color auto="1"/>
      </font>
    </dxf>
    <dxf>
      <font>
        <color auto="1"/>
      </font>
    </dxf>
    <dxf>
      <fill>
        <patternFill>
          <bgColor auto="1"/>
        </patternFill>
      </fill>
    </dxf>
    <dxf>
      <fill>
        <patternFill>
          <bgColor auto="1"/>
        </patternFill>
      </fill>
    </dxf>
    <dxf>
      <fill>
        <patternFill patternType="none">
          <bgColor auto="1"/>
        </patternFill>
      </fill>
    </dxf>
    <dxf>
      <fill>
        <patternFill patternType="none">
          <bgColor auto="1"/>
        </patternFill>
      </fill>
    </dxf>
    <dxf>
      <font>
        <color theme="1"/>
      </font>
    </dxf>
    <dxf>
      <font>
        <color theme="1"/>
      </font>
    </dxf>
    <dxf>
      <fill>
        <patternFill patternType="solid">
          <bgColor theme="0"/>
        </patternFill>
      </fill>
    </dxf>
    <dxf>
      <fill>
        <patternFill patternType="solid">
          <bgColor theme="0"/>
        </patternFill>
      </fill>
    </dxf>
    <dxf>
      <font>
        <color theme="0"/>
      </font>
    </dxf>
    <dxf>
      <font>
        <color theme="0"/>
      </font>
    </dxf>
    <dxf>
      <font>
        <b/>
      </font>
    </dxf>
    <dxf>
      <font>
        <b/>
      </font>
    </dxf>
    <dxf>
      <fill>
        <patternFill patternType="none">
          <bgColor auto="1"/>
        </patternFill>
      </fill>
    </dxf>
    <dxf>
      <fill>
        <patternFill patternType="none">
          <bgColor auto="1"/>
        </patternFill>
      </fill>
    </dxf>
    <dxf>
      <fill>
        <patternFill patternType="none">
          <bgColor auto="1"/>
        </patternFill>
      </fill>
    </dxf>
    <dxf>
      <font>
        <b/>
      </font>
    </dxf>
    <dxf>
      <fill>
        <patternFill patternType="solid">
          <bgColor theme="0"/>
        </patternFill>
      </fill>
    </dxf>
    <dxf>
      <fill>
        <patternFill patternType="solid">
          <bgColor theme="0"/>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6" formatCode="#,##0\ &quot;€&quot;"/>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6" formatCode="#,##0\ &quot;€&quot;"/>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6" formatCode="#,##0\ &quot;€&quot;"/>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6" formatCode="#,##0\ &quot;€&quot;"/>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6" formatCode="#,##0\ &quot;€&quot;"/>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6" formatCode="#,##0\ &quot;€&quot;"/>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6" formatCode="#,##0\ &quot;€&quot;"/>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6" formatCode="#,##0\ &quot;€&quot;"/>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6" formatCode="#,##0\ &quot;€&quot;"/>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6" formatCode="#,##0\ &quot;€&quot;"/>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6" formatCode="#,##0\ &quot;€&quot;"/>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6" formatCode="#,##0\ &quot;€&quot;"/>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0" formatCode="General"/>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0" formatCode="General"/>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9" formatCode="dd/mm/yyyy"/>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9" formatCode="dd/mm/yyyy"/>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9" formatCode="dd/mm/yyyy"/>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9" formatCode="dd/mm/yyyy"/>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1"/>
        <name val="Tahoma"/>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
      <border>
        <top style="thin">
          <color theme="5" tint="0.7999816888943144"/>
        </top>
        <bottom style="thin">
          <color theme="5" tint="0.7999816888943144"/>
        </bottom>
      </border>
    </dxf>
    <dxf>
      <border>
        <top style="thin">
          <color theme="5" tint="0.7999816888943144"/>
        </top>
        <bottom style="thin">
          <color theme="5" tint="0.7999816888943144"/>
        </bottom>
      </border>
    </dxf>
    <dxf>
      <fill>
        <patternFill patternType="solid">
          <fgColor theme="5" tint="0.7999816888943144"/>
          <bgColor theme="5" tint="0.7999816888943144"/>
        </patternFill>
      </fill>
      <border>
        <bottom style="thin">
          <color theme="5"/>
        </bottom>
      </border>
    </dxf>
    <dxf>
      <font>
        <color theme="0"/>
      </font>
      <fill>
        <patternFill patternType="solid">
          <fgColor theme="5" tint="0.3999755851924192"/>
          <bgColor theme="5" tint="0.3999755851924192"/>
        </patternFill>
      </fill>
      <border>
        <bottom style="thin">
          <color theme="5" tint="0.7999816888943144"/>
        </bottom>
        <horizontal style="thin">
          <color theme="5" tint="0.3999755851924192"/>
        </horizontal>
      </border>
    </dxf>
    <dxf>
      <border>
        <bottom style="thin">
          <color theme="5" tint="0.5999938962981048"/>
        </bottom>
      </border>
    </dxf>
    <dxf>
      <font>
        <b/>
        <color theme="1"/>
      </font>
      <fill>
        <patternFill patternType="solid">
          <fgColor theme="0" tint="-0.1499984740745262"/>
          <bgColor theme="0" tint="-0.1499984740745262"/>
        </patternFill>
      </fill>
    </dxf>
    <dxf>
      <font>
        <b/>
        <color theme="0"/>
      </font>
      <fill>
        <patternFill patternType="solid">
          <fgColor theme="5" tint="0.3999755851924192"/>
          <bgColor theme="5" tint="0.3999755851924192"/>
        </patternFill>
      </fill>
    </dxf>
    <dxf>
      <font>
        <b/>
        <color theme="0"/>
      </font>
    </dxf>
    <dxf>
      <border>
        <left style="thin">
          <color theme="5" tint="-0.249977111117893"/>
        </left>
        <right style="thin">
          <color theme="5" tint="-0.249977111117893"/>
        </right>
      </border>
    </dxf>
    <dxf>
      <border>
        <top style="thin">
          <color theme="5" tint="-0.249977111117893"/>
        </top>
        <bottom style="thin">
          <color theme="5" tint="-0.249977111117893"/>
        </bottom>
        <horizontal style="thin">
          <color theme="5" tint="-0.249977111117893"/>
        </horizontal>
      </border>
    </dxf>
    <dxf>
      <font>
        <color auto="1"/>
      </font>
      <border>
        <top style="double">
          <color theme="5" tint="-0.249977111117893"/>
        </top>
      </border>
    </dxf>
    <dxf>
      <font>
        <color theme="0"/>
      </font>
      <fill>
        <patternFill patternType="solid">
          <fgColor theme="5" tint="-0.249977111117893"/>
          <bgColor theme="5" tint="-0.249977111117893"/>
        </patternFill>
      </fill>
      <border>
        <horizontal style="thin">
          <color theme="5" tint="-0.249977111117893"/>
        </horizontal>
      </border>
    </dxf>
  </dxfs>
  <tableStyles count="1" defaultTableStyle="TableStyleMedium3" defaultPivotStyle="PivotStyleLight16">
    <tableStyle name="SeguimientoDeProyectos" table="0" count="12" xr9:uid="{23DA97AA-2C17-4E01-857D-321976E8BB89}">
      <tableStyleElement type="headerRow" dxfId="138"/>
      <tableStyleElement type="totalRow" dxfId="137"/>
      <tableStyleElement type="firstRowStripe" dxfId="136"/>
      <tableStyleElement type="firstColumnStripe" dxfId="135"/>
      <tableStyleElement type="firstHeaderCell" dxfId="134"/>
      <tableStyleElement type="firstSubtotalRow" dxfId="133"/>
      <tableStyleElement type="secondSubtotalRow" dxfId="132"/>
      <tableStyleElement type="firstColumnSubheading" dxfId="131"/>
      <tableStyleElement type="firstRowSubheading" dxfId="130"/>
      <tableStyleElement type="secondRowSubheading" dxfId="129"/>
      <tableStyleElement type="pageFieldLabels" dxfId="128"/>
      <tableStyleElement type="pageFieldValues" dxfId="1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openxmlformats.org/officeDocument/2006/relationships/pivotCacheDefinition" Target="/xl/pivotCache/pivotCacheDefinition11.xml" Id="rId5" /><Relationship Type="http://schemas.openxmlformats.org/officeDocument/2006/relationships/customXml" Target="/customXml/item13.xml" Id="rId10" /><Relationship Type="http://schemas.openxmlformats.org/officeDocument/2006/relationships/worksheet" Target="/xl/worksheets/sheet44.xml" Id="rId4" /><Relationship Type="http://schemas.openxmlformats.org/officeDocument/2006/relationships/calcChain" Target="/xl/calcChain.xml" Id="rId9"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COSTE PLANIFICADO / COSTE REAL</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es-ES"/>
        </a:p>
      </c:txPr>
    </c:title>
    <c:autoTitleDeleted val="0"/>
    <c:plotArea>
      <c:layout/>
      <c:barChart>
        <c:barDir val="col"/>
        <c:grouping val="clustered"/>
        <c:varyColors val="0"/>
        <c:ser>
          <c:idx val="0"/>
          <c:order val="0"/>
          <c:tx>
            <c:strRef>
              <c:f>'PARÁMETROS DEL PROYECTO'!$B$16</c:f>
              <c:strCache>
                <c:ptCount val="1"/>
                <c:pt idx="0">
                  <c:v>COSTES PREVISTOS</c:v>
                </c:pt>
              </c:strCache>
            </c:strRef>
          </c:tx>
          <c:spPr>
            <a:solidFill>
              <a:schemeClr val="accent1"/>
            </a:solidFill>
            <a:ln>
              <a:noFill/>
            </a:ln>
            <a:effectLst/>
          </c:spPr>
          <c:invertIfNegative val="0"/>
          <c:cat>
            <c:strRef>
              <c:f>'PARÁMETROS DEL PROYECTO'!$C$15:$H$15</c:f>
              <c:strCache>
                <c:ptCount val="6"/>
                <c:pt idx="0">
                  <c:v>ADMINISTRADOR DE CUENTAS</c:v>
                </c:pt>
                <c:pt idx="1">
                  <c:v>JEFE DE PROYECTO</c:v>
                </c:pt>
                <c:pt idx="2">
                  <c:v>ADMINISTRADOR DE ESTRATEGIAS</c:v>
                </c:pt>
                <c:pt idx="3">
                  <c:v>ESPECIALISTA DE DISEÑO</c:v>
                </c:pt>
                <c:pt idx="4">
                  <c:v>PERSONAL DEL EVENTO</c:v>
                </c:pt>
                <c:pt idx="5">
                  <c:v>PERSONAL DE ADMINISTRACIÓN</c:v>
                </c:pt>
              </c:strCache>
            </c:strRef>
          </c:cat>
          <c:val>
            <c:numRef>
              <c:f>'PARÁMETROS DEL PROYECTO'!$C$16:$H$16</c:f>
              <c:numCache>
                <c:formatCode>#,##0.00\ "€"</c:formatCode>
                <c:ptCount val="6"/>
                <c:pt idx="0">
                  <c:v>54000</c:v>
                </c:pt>
                <c:pt idx="1">
                  <c:v>52200</c:v>
                </c:pt>
                <c:pt idx="2">
                  <c:v>24000</c:v>
                </c:pt>
                <c:pt idx="3">
                  <c:v>29000</c:v>
                </c:pt>
                <c:pt idx="4">
                  <c:v>13200</c:v>
                </c:pt>
                <c:pt idx="5">
                  <c:v>9000</c:v>
                </c:pt>
              </c:numCache>
            </c:numRef>
          </c:val>
          <c:extLst>
            <c:ext xmlns:c16="http://schemas.microsoft.com/office/drawing/2014/chart" uri="{C3380CC4-5D6E-409C-BE32-E72D297353CC}">
              <c16:uniqueId val="{00000000-AAD0-4845-B60A-67B25D8A3957}"/>
            </c:ext>
          </c:extLst>
        </c:ser>
        <c:ser>
          <c:idx val="1"/>
          <c:order val="1"/>
          <c:tx>
            <c:strRef>
              <c:f>'PARÁMETROS DEL PROYECTO'!$B$17</c:f>
              <c:strCache>
                <c:ptCount val="1"/>
                <c:pt idx="0">
                  <c:v>COSTE REAL</c:v>
                </c:pt>
              </c:strCache>
            </c:strRef>
          </c:tx>
          <c:spPr>
            <a:solidFill>
              <a:schemeClr val="accent2"/>
            </a:solidFill>
            <a:ln>
              <a:noFill/>
            </a:ln>
            <a:effectLst/>
          </c:spPr>
          <c:invertIfNegative val="0"/>
          <c:cat>
            <c:strRef>
              <c:f>'PARÁMETROS DEL PROYECTO'!$C$15:$H$15</c:f>
              <c:strCache>
                <c:ptCount val="6"/>
                <c:pt idx="0">
                  <c:v>ADMINISTRADOR DE CUENTAS</c:v>
                </c:pt>
                <c:pt idx="1">
                  <c:v>JEFE DE PROYECTO</c:v>
                </c:pt>
                <c:pt idx="2">
                  <c:v>ADMINISTRADOR DE ESTRATEGIAS</c:v>
                </c:pt>
                <c:pt idx="3">
                  <c:v>ESPECIALISTA DE DISEÑO</c:v>
                </c:pt>
                <c:pt idx="4">
                  <c:v>PERSONAL DEL EVENTO</c:v>
                </c:pt>
                <c:pt idx="5">
                  <c:v>PERSONAL DE ADMINISTRACIÓN</c:v>
                </c:pt>
              </c:strCache>
            </c:strRef>
          </c:cat>
          <c:val>
            <c:numRef>
              <c:f>'PARÁMETROS DEL PROYECTO'!$C$17:$H$17</c:f>
              <c:numCache>
                <c:formatCode>#,##0.00\ "€"</c:formatCode>
                <c:ptCount val="6"/>
                <c:pt idx="0">
                  <c:v>54360</c:v>
                </c:pt>
                <c:pt idx="1">
                  <c:v>51540</c:v>
                </c:pt>
                <c:pt idx="2">
                  <c:v>25650</c:v>
                </c:pt>
                <c:pt idx="3">
                  <c:v>28900</c:v>
                </c:pt>
                <c:pt idx="4">
                  <c:v>13400</c:v>
                </c:pt>
                <c:pt idx="5">
                  <c:v>9060</c:v>
                </c:pt>
              </c:numCache>
            </c:numRef>
          </c:val>
          <c:extLst>
            <c:ext xmlns:c16="http://schemas.microsoft.com/office/drawing/2014/chart" uri="{C3380CC4-5D6E-409C-BE32-E72D297353CC}">
              <c16:uniqueId val="{00000001-AAD0-4845-B60A-67B25D8A3957}"/>
            </c:ext>
          </c:extLst>
        </c:ser>
        <c:dLbls>
          <c:showLegendKey val="0"/>
          <c:showVal val="0"/>
          <c:showCatName val="0"/>
          <c:showSerName val="0"/>
          <c:showPercent val="0"/>
          <c:showBubbleSize val="0"/>
        </c:dLbls>
        <c:gapWidth val="199"/>
        <c:axId val="235542680"/>
        <c:axId val="235555352"/>
      </c:barChart>
      <c:catAx>
        <c:axId val="235542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235555352"/>
        <c:crosses val="autoZero"/>
        <c:auto val="1"/>
        <c:lblAlgn val="ctr"/>
        <c:lblOffset val="100"/>
        <c:noMultiLvlLbl val="0"/>
      </c:catAx>
      <c:valAx>
        <c:axId val="23555535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35542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HORAS PLANIFICADAS / HORAS REALES</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es-ES"/>
        </a:p>
      </c:txPr>
    </c:title>
    <c:autoTitleDeleted val="0"/>
    <c:plotArea>
      <c:layout/>
      <c:barChart>
        <c:barDir val="col"/>
        <c:grouping val="clustered"/>
        <c:varyColors val="0"/>
        <c:ser>
          <c:idx val="0"/>
          <c:order val="0"/>
          <c:tx>
            <c:strRef>
              <c:f>'PARÁMETROS DEL PROYECTO'!$B$18</c:f>
              <c:strCache>
                <c:ptCount val="1"/>
                <c:pt idx="0">
                  <c:v>HORAS PLANIFICADAS</c:v>
                </c:pt>
              </c:strCache>
            </c:strRef>
          </c:tx>
          <c:spPr>
            <a:solidFill>
              <a:schemeClr val="accent1"/>
            </a:solidFill>
            <a:ln>
              <a:noFill/>
            </a:ln>
            <a:effectLst/>
          </c:spPr>
          <c:invertIfNegative val="0"/>
          <c:cat>
            <c:strRef>
              <c:f>'PARÁMETROS DEL PROYECTO'!$C$15:$H$15</c:f>
              <c:strCache>
                <c:ptCount val="6"/>
                <c:pt idx="0">
                  <c:v>ADMINISTRADOR DE CUENTAS</c:v>
                </c:pt>
                <c:pt idx="1">
                  <c:v>JEFE DE PROYECTO</c:v>
                </c:pt>
                <c:pt idx="2">
                  <c:v>ADMINISTRADOR DE ESTRATEGIAS</c:v>
                </c:pt>
                <c:pt idx="3">
                  <c:v>ESPECIALISTA DE DISEÑO</c:v>
                </c:pt>
                <c:pt idx="4">
                  <c:v>PERSONAL DEL EVENTO</c:v>
                </c:pt>
                <c:pt idx="5">
                  <c:v>PERSONAL DE ADMINISTRACIÓN</c:v>
                </c:pt>
              </c:strCache>
            </c:strRef>
          </c:cat>
          <c:val>
            <c:numRef>
              <c:f>'PARÁMETROS DEL PROYECTO'!$C$18:$H$18</c:f>
              <c:numCache>
                <c:formatCode>#,##0.00</c:formatCode>
                <c:ptCount val="6"/>
                <c:pt idx="0">
                  <c:v>300</c:v>
                </c:pt>
                <c:pt idx="1">
                  <c:v>290</c:v>
                </c:pt>
                <c:pt idx="2">
                  <c:v>133.33333333333334</c:v>
                </c:pt>
                <c:pt idx="3">
                  <c:v>161.11111111111111</c:v>
                </c:pt>
                <c:pt idx="4">
                  <c:v>73.333333333333329</c:v>
                </c:pt>
                <c:pt idx="5">
                  <c:v>50</c:v>
                </c:pt>
              </c:numCache>
            </c:numRef>
          </c:val>
          <c:extLst>
            <c:ext xmlns:c16="http://schemas.microsoft.com/office/drawing/2014/chart" uri="{C3380CC4-5D6E-409C-BE32-E72D297353CC}">
              <c16:uniqueId val="{00000000-A86A-44EC-9CDF-5C3EB0A17C14}"/>
            </c:ext>
          </c:extLst>
        </c:ser>
        <c:ser>
          <c:idx val="1"/>
          <c:order val="1"/>
          <c:tx>
            <c:strRef>
              <c:f>'PARÁMETROS DEL PROYECTO'!$B$19</c:f>
              <c:strCache>
                <c:ptCount val="1"/>
                <c:pt idx="0">
                  <c:v>HORAS REALES</c:v>
                </c:pt>
              </c:strCache>
            </c:strRef>
          </c:tx>
          <c:spPr>
            <a:solidFill>
              <a:schemeClr val="accent2"/>
            </a:solidFill>
            <a:ln>
              <a:noFill/>
            </a:ln>
            <a:effectLst/>
          </c:spPr>
          <c:invertIfNegative val="0"/>
          <c:cat>
            <c:strRef>
              <c:f>'PARÁMETROS DEL PROYECTO'!$C$15:$H$15</c:f>
              <c:strCache>
                <c:ptCount val="6"/>
                <c:pt idx="0">
                  <c:v>ADMINISTRADOR DE CUENTAS</c:v>
                </c:pt>
                <c:pt idx="1">
                  <c:v>JEFE DE PROYECTO</c:v>
                </c:pt>
                <c:pt idx="2">
                  <c:v>ADMINISTRADOR DE ESTRATEGIAS</c:v>
                </c:pt>
                <c:pt idx="3">
                  <c:v>ESPECIALISTA DE DISEÑO</c:v>
                </c:pt>
                <c:pt idx="4">
                  <c:v>PERSONAL DEL EVENTO</c:v>
                </c:pt>
                <c:pt idx="5">
                  <c:v>PERSONAL DE ADMINISTRACIÓN</c:v>
                </c:pt>
              </c:strCache>
            </c:strRef>
          </c:cat>
          <c:val>
            <c:numRef>
              <c:f>'PARÁMETROS DEL PROYECTO'!$C$19:$H$19</c:f>
              <c:numCache>
                <c:formatCode>#,##0.00</c:formatCode>
                <c:ptCount val="6"/>
                <c:pt idx="0">
                  <c:v>302</c:v>
                </c:pt>
                <c:pt idx="1">
                  <c:v>286.33333333333331</c:v>
                </c:pt>
                <c:pt idx="2">
                  <c:v>142.5</c:v>
                </c:pt>
                <c:pt idx="3">
                  <c:v>160.55555555555554</c:v>
                </c:pt>
                <c:pt idx="4">
                  <c:v>74.444444444444443</c:v>
                </c:pt>
                <c:pt idx="5">
                  <c:v>50.333333333333336</c:v>
                </c:pt>
              </c:numCache>
            </c:numRef>
          </c:val>
          <c:extLst>
            <c:ext xmlns:c16="http://schemas.microsoft.com/office/drawing/2014/chart" uri="{C3380CC4-5D6E-409C-BE32-E72D297353CC}">
              <c16:uniqueId val="{00000001-A86A-44EC-9CDF-5C3EB0A17C14}"/>
            </c:ext>
          </c:extLst>
        </c:ser>
        <c:dLbls>
          <c:showLegendKey val="0"/>
          <c:showVal val="0"/>
          <c:showCatName val="0"/>
          <c:showSerName val="0"/>
          <c:showPercent val="0"/>
          <c:showBubbleSize val="0"/>
        </c:dLbls>
        <c:gapWidth val="199"/>
        <c:axId val="235519648"/>
        <c:axId val="235697816"/>
      </c:barChart>
      <c:catAx>
        <c:axId val="23551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235697816"/>
        <c:crosses val="autoZero"/>
        <c:auto val="1"/>
        <c:lblAlgn val="ctr"/>
        <c:lblOffset val="100"/>
        <c:noMultiLvlLbl val="0"/>
      </c:catAx>
      <c:valAx>
        <c:axId val="23569781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35519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2.xml.rels>&#65279;<?xml version="1.0" encoding="utf-8"?><Relationships xmlns="http://schemas.openxmlformats.org/package/2006/relationships"><Relationship Type="http://schemas.openxmlformats.org/officeDocument/2006/relationships/chart" Target="/xl/charts/chart21.xml" Id="rId2" /><Relationship Type="http://schemas.openxmlformats.org/officeDocument/2006/relationships/chart" Target="/xl/charts/chart12.xml" Id="rId1" /></Relationships>
</file>

<file path=xl/drawings/drawing12.xml><?xml version="1.0" encoding="utf-8"?>
<xdr:wsDr xmlns:xdr="http://schemas.openxmlformats.org/drawingml/2006/spreadsheetDrawing" xmlns:a="http://schemas.openxmlformats.org/drawingml/2006/main">
  <xdr:twoCellAnchor editAs="oneCell">
    <xdr:from>
      <xdr:col>1</xdr:col>
      <xdr:colOff>0</xdr:colOff>
      <xdr:row>12</xdr:row>
      <xdr:rowOff>180974</xdr:rowOff>
    </xdr:from>
    <xdr:to>
      <xdr:col>4</xdr:col>
      <xdr:colOff>1144650</xdr:colOff>
      <xdr:row>42</xdr:row>
      <xdr:rowOff>76200</xdr:rowOff>
    </xdr:to>
    <xdr:graphicFrame macro="">
      <xdr:nvGraphicFramePr>
        <xdr:cNvPr id="7" name="Gráfico 6" descr="Gráfico de columnas que muestra la comparación entre los costes planeados y los costes reales">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1295400</xdr:colOff>
      <xdr:row>12</xdr:row>
      <xdr:rowOff>180974</xdr:rowOff>
    </xdr:from>
    <xdr:to>
      <xdr:col>9</xdr:col>
      <xdr:colOff>2</xdr:colOff>
      <xdr:row>42</xdr:row>
      <xdr:rowOff>76200</xdr:rowOff>
    </xdr:to>
    <xdr:graphicFrame macro="">
      <xdr:nvGraphicFramePr>
        <xdr:cNvPr id="8" name="Gráfico 7" descr="Gráfico de columnas que muestra la comparación entre las horas planificadas y las horas reales">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0</xdr:colOff>
      <xdr:row>2</xdr:row>
      <xdr:rowOff>371474</xdr:rowOff>
    </xdr:from>
    <xdr:to>
      <xdr:col>28</xdr:col>
      <xdr:colOff>590550</xdr:colOff>
      <xdr:row>20</xdr:row>
      <xdr:rowOff>85724</xdr:rowOff>
    </xdr:to>
    <xdr:sp macro="" textlink="">
      <xdr:nvSpPr>
        <xdr:cNvPr id="2" name="Rectángulo 1" descr="INFORMACIÓN: &#10;&#10;Para agregar una fila, seleccione la celda inferior derecha en el cuerpo de la tabla (no en la fila totales) y presione la tecla Tab, o bien, presione la tecla MAYÚS y F10 donde quiere que la fila se inserte y seleccione Insertar | Filas de tabla encima o debajo. &#10;&#10;Asegúrese de que se eliminan todas las filas sin usar, ya que la tabla dinámica TOTALES DEL PROYECTO usará todas las celdas de tablas y, en caso contrario, podría proporcionar resultados erróneos. &#10;&#10;Para eliminar esta sugerencia de información, seleccione cualquier borde y presione Eliminar">
          <a:extLst>
            <a:ext uri="{FF2B5EF4-FFF2-40B4-BE49-F238E27FC236}">
              <a16:creationId xmlns:a16="http://schemas.microsoft.com/office/drawing/2014/main" id="{00000000-0008-0000-0100-000002000000}"/>
            </a:ext>
          </a:extLst>
        </xdr:cNvPr>
        <xdr:cNvSpPr/>
      </xdr:nvSpPr>
      <xdr:spPr>
        <a:xfrm>
          <a:off x="11801475" y="1066799"/>
          <a:ext cx="3028950" cy="3305175"/>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es" sz="1800">
              <a:solidFill>
                <a:schemeClr val="tx1">
                  <a:lumMod val="65000"/>
                  <a:lumOff val="35000"/>
                </a:schemeClr>
              </a:solidFill>
              <a:latin typeface="+mj-lt"/>
            </a:rPr>
            <a:t>INFORMACIÓN</a:t>
          </a:r>
        </a:p>
        <a:p>
          <a:pPr algn="l" rtl="0"/>
          <a:endParaRPr lang="en-US" sz="1100">
            <a:solidFill>
              <a:schemeClr val="tx1">
                <a:lumMod val="65000"/>
                <a:lumOff val="35000"/>
              </a:schemeClr>
            </a:solidFill>
          </a:endParaRPr>
        </a:p>
        <a:p>
          <a:pPr algn="l" rtl="0"/>
          <a:r>
            <a:rPr lang="es" sz="1100">
              <a:solidFill>
                <a:schemeClr val="tx1">
                  <a:lumMod val="65000"/>
                  <a:lumOff val="35000"/>
                </a:schemeClr>
              </a:solidFill>
            </a:rPr>
            <a:t>Para agregar una fila, seleccione</a:t>
          </a:r>
          <a:r>
            <a:rPr lang="es" sz="1100" baseline="0">
              <a:solidFill>
                <a:schemeClr val="tx1">
                  <a:lumMod val="65000"/>
                  <a:lumOff val="35000"/>
                </a:schemeClr>
              </a:solidFill>
            </a:rPr>
            <a:t> la celda inferior derecha en el cuerpo de la tabla (no en la fila totales) y presione la tecla Tab, o bien, haga clic derecho donde quiera que la fila se inserte y seleccione Insertar | Filas de tabla encima o debajo.</a:t>
          </a:r>
        </a:p>
        <a:p>
          <a:pPr algn="l" rtl="0"/>
          <a:endParaRPr lang="en-US" sz="1100" baseline="0">
            <a:solidFill>
              <a:schemeClr val="tx1">
                <a:lumMod val="65000"/>
                <a:lumOff val="35000"/>
              </a:schemeClr>
            </a:solidFill>
          </a:endParaRPr>
        </a:p>
        <a:p>
          <a:pPr algn="l" rtl="0"/>
          <a:r>
            <a:rPr lang="es" sz="1100" baseline="0">
              <a:solidFill>
                <a:schemeClr val="tx1">
                  <a:lumMod val="65000"/>
                  <a:lumOff val="35000"/>
                </a:schemeClr>
              </a:solidFill>
            </a:rPr>
            <a:t>Asegúrese de que se eliminan todas las filas sin usar, ya que la tabla dinámica TOTALES DEL PROYECTO usará todas las celdas de tablas y, en caso contrario, podría proporcionar resultados erróneos.</a:t>
          </a:r>
        </a:p>
        <a:p>
          <a:pPr algn="l" rtl="0"/>
          <a:endParaRPr lang="en-US" sz="1100" baseline="0">
            <a:solidFill>
              <a:schemeClr val="tx1">
                <a:lumMod val="65000"/>
                <a:lumOff val="35000"/>
              </a:schemeClr>
            </a:solidFill>
          </a:endParaRPr>
        </a:p>
        <a:p>
          <a:pPr algn="l" rtl="0"/>
          <a:r>
            <a:rPr lang="es" sz="1100" baseline="0">
              <a:solidFill>
                <a:schemeClr val="tx1">
                  <a:lumMod val="65000"/>
                  <a:lumOff val="35000"/>
                </a:schemeClr>
              </a:solidFill>
            </a:rPr>
            <a:t>Para eliminar esta sugerencia de información, seleccione cualquier borde y presione Eliminar.</a:t>
          </a:r>
          <a:endParaRPr lang="en-US" sz="1100">
            <a:solidFill>
              <a:schemeClr val="tx1">
                <a:lumMod val="65000"/>
                <a:lumOff val="35000"/>
              </a:schemeClr>
            </a:solidFill>
          </a:endParaRP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16</xdr:row>
      <xdr:rowOff>90805</xdr:rowOff>
    </xdr:to>
    <xdr:sp macro="" textlink="">
      <xdr:nvSpPr>
        <xdr:cNvPr id="2" name="Rectángulo 1" descr="INFORMACIÓN: &#10;&#10;Esta tabla dinámica no se actualizará automáticamente. Para actualizarla, selecciónela (cualquier celda de la tabla dinámica) y, en la pestaña de la cinta de opciones HERRAMIENTAS DE TABLA DINÁMICA | ANALIZAR, seleccione Actualizar. &#10;&#10;O bien, presione la tecla MAYÚS y, a continuación, F10 en la tabla dinámica y seleccione Actualizar. &#10;&#10;Para eliminar esta sugerencia de información, seleccione cualquier borde y presione Eliminar.">
          <a:extLst>
            <a:ext uri="{FF2B5EF4-FFF2-40B4-BE49-F238E27FC236}">
              <a16:creationId xmlns:a16="http://schemas.microsoft.com/office/drawing/2014/main" id="{00000000-0008-0000-0200-000002000000}"/>
            </a:ext>
          </a:extLst>
        </xdr:cNvPr>
        <xdr:cNvSpPr/>
      </xdr:nvSpPr>
      <xdr:spPr>
        <a:xfrm>
          <a:off x="11953875" y="1066800"/>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es" sz="1800">
              <a:solidFill>
                <a:schemeClr val="tx1">
                  <a:lumMod val="65000"/>
                  <a:lumOff val="35000"/>
                </a:schemeClr>
              </a:solidFill>
              <a:latin typeface="+mj-lt"/>
            </a:rPr>
            <a:t>INFORMACIÓN</a:t>
          </a:r>
        </a:p>
        <a:p>
          <a:pPr algn="l" rtl="0"/>
          <a:endParaRPr lang="en-US" sz="1100">
            <a:solidFill>
              <a:schemeClr val="tx1">
                <a:lumMod val="65000"/>
                <a:lumOff val="35000"/>
              </a:schemeClr>
            </a:solidFill>
          </a:endParaRPr>
        </a:p>
        <a:p>
          <a:pPr algn="l" rtl="0"/>
          <a:r>
            <a:rPr lang="es" sz="1100">
              <a:solidFill>
                <a:schemeClr val="tx1">
                  <a:lumMod val="65000"/>
                  <a:lumOff val="35000"/>
                </a:schemeClr>
              </a:solidFill>
            </a:rPr>
            <a:t>Esta tabla dinámica no se actualizará automáticamente.  Para actualizarla, selecciónela</a:t>
          </a:r>
          <a:r>
            <a:rPr lang="es" sz="1100" baseline="0">
              <a:solidFill>
                <a:schemeClr val="tx1">
                  <a:lumMod val="65000"/>
                  <a:lumOff val="35000"/>
                </a:schemeClr>
              </a:solidFill>
            </a:rPr>
            <a:t> (cualquier celda de la tabla dinámica) y, en la pestaña de la cinta de opciones HERRAMIENTAS DE TABLA DINÁMICA | ANALIZAR, presione Actualizar.  Haga clic derecho en cualquier celda de la tabla dinámica y seleccione Actualizar.</a:t>
          </a:r>
        </a:p>
        <a:p>
          <a:pPr algn="l" rtl="0"/>
          <a:endParaRPr lang="en-US" sz="1100" baseline="0">
            <a:solidFill>
              <a:schemeClr val="tx1">
                <a:lumMod val="65000"/>
                <a:lumOff val="35000"/>
              </a:schemeClr>
            </a:solidFill>
          </a:endParaRPr>
        </a:p>
        <a:p>
          <a:pPr algn="l" rtl="0"/>
          <a:r>
            <a:rPr lang="es" sz="1100" baseline="0">
              <a:solidFill>
                <a:schemeClr val="tx1">
                  <a:lumMod val="65000"/>
                  <a:lumOff val="35000"/>
                </a:schemeClr>
              </a:solidFill>
            </a:rPr>
            <a:t>Para eliminar esta sugerencia de información, seleccione cualquier borde y presione Eliminar.</a:t>
          </a:r>
          <a:endParaRPr lang="en-US" sz="1100">
            <a:solidFill>
              <a:schemeClr val="tx1">
                <a:lumMod val="65000"/>
                <a:lumOff val="35000"/>
              </a:schemeClr>
            </a:solidFill>
          </a:endParaRPr>
        </a:p>
      </xdr:txBody>
    </xdr:sp>
    <xdr:clientData fPrintsWithSheet="0"/>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671774697685185E4" createdVersion="5" refreshedVersion="7" minRefreshableVersion="3" recordCount="5" xr:uid="{00000000-000A-0000-FFFF-FFFF00000000}">
  <cacheSource type="worksheet">
    <worksheetSource name="DetallesProyecto"/>
  </cacheSource>
  <cacheFields count="22">
    <cacheField name="NOMBRE DEL PROYECTO" numFmtId="0">
      <sharedItems count="5">
        <s v="Proyecto 1"/>
        <s v="Proyecto 2"/>
        <s v="Proyecto 3"/>
        <s v="Proyecto 4"/>
        <s v="Proyecto 5"/>
      </sharedItems>
    </cacheField>
    <cacheField name="TIPO DE PROYECTO" numFmtId="0">
      <sharedItems/>
    </cacheField>
    <cacheField name="FECHA DE INICIO ESTIMADA" numFmtId="14">
      <sharedItems containsSemiMixedTypes="0" containsNonDate="0" containsDate="1" containsString="0" minDate="2022-06-09T00:00:00" maxDate="2026-08-12T00:00:00"/>
    </cacheField>
    <cacheField name="FECHA DE FIN ESTIMADA" numFmtId="14">
      <sharedItems containsSemiMixedTypes="0" containsNonDate="0" containsDate="1" containsString="0" minDate="2022-08-07T00:00:00" maxDate="2026-08-22T00:00:00"/>
    </cacheField>
    <cacheField name="INICIO REAL" numFmtId="14">
      <sharedItems containsSemiMixedTypes="0" containsNonDate="0" containsDate="1" containsString="0" minDate="2022-06-29T00:00:00" maxDate="2026-09-15T00:00:00"/>
    </cacheField>
    <cacheField name="FECHA DE FIN REAL" numFmtId="14">
      <sharedItems containsSemiMixedTypes="0" containsNonDate="0" containsDate="1" containsString="0" minDate="2022-09-03T00:00:00" maxDate="2026-09-26T00:00:00"/>
    </cacheField>
    <cacheField name="HORAS DE TRABAJO ESTIMADAS" numFmtId="0">
      <sharedItems containsSemiMixedTypes="0" containsString="0" containsNumber="1" containsInteger="1" minValue="150" maxValue="500"/>
    </cacheField>
    <cacheField name="HORAS DE TRABAJO REALES" numFmtId="0">
      <sharedItems containsSemiMixedTypes="0" containsString="0" containsNumber="1" containsInteger="1" minValue="145" maxValue="500"/>
    </cacheField>
    <cacheField name="DURACIÓN ESTIMADA" numFmtId="0">
      <sharedItems containsSemiMixedTypes="0" containsString="0" containsNumber="1" containsInteger="1" minValue="10" maxValue="67"/>
    </cacheField>
    <cacheField name="DURACIÓN REAL" numFmtId="0">
      <sharedItems containsSemiMixedTypes="0" containsString="0" containsNumber="1" containsInteger="1" minValue="11" maxValue="400"/>
    </cacheField>
    <cacheField name="ADMINISTRADOR DE CUENTAS" numFmtId="166">
      <sharedItems containsSemiMixedTypes="0" containsString="0" containsNumber="1" containsInteger="1" minValue="5400" maxValue="18000"/>
    </cacheField>
    <cacheField name="JEFE DE PROYECTO" numFmtId="166">
      <sharedItems containsSemiMixedTypes="0" containsString="0" containsNumber="1" containsInteger="1" minValue="2400" maxValue="24000"/>
    </cacheField>
    <cacheField name="ADMINISTRADOR DE ESTRATEGIAS" numFmtId="166">
      <sharedItems containsSemiMixedTypes="0" containsString="0" containsNumber="1" containsInteger="1" minValue="0" maxValue="18000"/>
    </cacheField>
    <cacheField name="ESPECIALISTA DE DISEÑO" numFmtId="166">
      <sharedItems containsSemiMixedTypes="0" containsString="0" containsNumber="1" containsInteger="1" minValue="0" maxValue="25000"/>
    </cacheField>
    <cacheField name="PERSONAL DEL EVENTO" numFmtId="166">
      <sharedItems containsSemiMixedTypes="0" containsString="0" containsNumber="1" containsInteger="1" minValue="0" maxValue="12000"/>
    </cacheField>
    <cacheField name="PERSONAL DE ADMINISTRACIÓN" numFmtId="166">
      <sharedItems containsSemiMixedTypes="0" containsString="0" containsNumber="1" containsInteger="1" minValue="900" maxValue="3000"/>
    </cacheField>
    <cacheField name="ADMINISTRADOR DE CUENTAS " numFmtId="166">
      <sharedItems containsSemiMixedTypes="0" containsString="0" containsNumber="1" containsInteger="1" minValue="5220" maxValue="18000"/>
    </cacheField>
    <cacheField name="JEFE DE PROYECTO " numFmtId="166">
      <sharedItems containsSemiMixedTypes="0" containsString="0" containsNumber="1" containsInteger="1" minValue="2640" maxValue="23400"/>
    </cacheField>
    <cacheField name="ADMINISTRADOR DE ESTRATEGIAS " numFmtId="166">
      <sharedItems containsSemiMixedTypes="0" containsString="0" containsNumber="1" containsInteger="1" minValue="0" maxValue="19800"/>
    </cacheField>
    <cacheField name="ESPECIALISTA DE DISEÑO " numFmtId="166">
      <sharedItems containsSemiMixedTypes="0" containsString="0" containsNumber="1" containsInteger="1" minValue="0" maxValue="25000"/>
    </cacheField>
    <cacheField name="PERSONAL DEL EVENTO " numFmtId="166">
      <sharedItems containsSemiMixedTypes="0" containsString="0" containsNumber="1" containsInteger="1" minValue="0" maxValue="12240"/>
    </cacheField>
    <cacheField name="PERSONAL DE ADMINISTRACIÓN " numFmtId="166">
      <sharedItems containsSemiMixedTypes="0" containsString="0" containsNumber="1" containsInteger="1" minValue="870" maxValue="30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Desarrollo de la estrategia del evento"/>
    <d v="2022-06-09T00:00:00"/>
    <d v="2022-08-07T00:00:00"/>
    <d v="2022-06-29T00:00:00"/>
    <d v="2022-09-03T00:00:00"/>
    <n v="200"/>
    <n v="220"/>
    <n v="58"/>
    <n v="64"/>
    <n v="7200"/>
    <n v="2400"/>
    <n v="18000"/>
    <n v="0"/>
    <n v="0"/>
    <n v="1200"/>
    <n v="7920"/>
    <n v="2640"/>
    <n v="19800"/>
    <n v="0"/>
    <n v="0"/>
    <n v="1320"/>
  </r>
  <r>
    <x v="1"/>
    <s v="Planificación de evento"/>
    <d v="2023-06-25T00:00:00"/>
    <d v="2023-07-27T00:00:00"/>
    <d v="2022-07-15T00:00:00"/>
    <d v="2023-08-25T00:00:00"/>
    <n v="400"/>
    <n v="390"/>
    <n v="32"/>
    <n v="400"/>
    <n v="14400"/>
    <n v="24000"/>
    <n v="6000"/>
    <n v="4000"/>
    <n v="0"/>
    <n v="2400"/>
    <n v="14040"/>
    <n v="23400"/>
    <n v="5850"/>
    <n v="3900"/>
    <n v="0"/>
    <n v="2340"/>
  </r>
  <r>
    <x v="2"/>
    <s v="Diseño de evento"/>
    <d v="2024-07-12T00:00:00"/>
    <d v="2024-09-19T00:00:00"/>
    <d v="2025-08-07T00:00:00"/>
    <d v="2025-10-10T00:00:00"/>
    <n v="500"/>
    <n v="500"/>
    <n v="67"/>
    <n v="63"/>
    <n v="18000"/>
    <n v="12000"/>
    <n v="0"/>
    <n v="25000"/>
    <n v="0"/>
    <n v="3000"/>
    <n v="18000"/>
    <n v="12000"/>
    <n v="0"/>
    <n v="25000"/>
    <n v="0"/>
    <n v="3000"/>
  </r>
  <r>
    <x v="3"/>
    <s v="Logística de evento"/>
    <d v="2025-07-30T00:00:00"/>
    <d v="2025-09-28T00:00:00"/>
    <d v="2025-09-14T00:00:00"/>
    <d v="2025-11-13T00:00:00"/>
    <n v="150"/>
    <n v="145"/>
    <n v="58"/>
    <n v="59"/>
    <n v="5400"/>
    <n v="10800"/>
    <n v="0"/>
    <n v="0"/>
    <n v="1200"/>
    <n v="900"/>
    <n v="5220"/>
    <n v="10440"/>
    <n v="0"/>
    <n v="0"/>
    <n v="1160"/>
    <n v="870"/>
  </r>
  <r>
    <x v="4"/>
    <s v="Personal de evento"/>
    <d v="2026-08-11T00:00:00"/>
    <d v="2026-08-21T00:00:00"/>
    <d v="2026-09-14T00:00:00"/>
    <d v="2026-09-25T00:00:00"/>
    <n v="250"/>
    <n v="255"/>
    <n v="10"/>
    <n v="11"/>
    <n v="9000"/>
    <n v="3000"/>
    <n v="0"/>
    <n v="0"/>
    <n v="12000"/>
    <n v="1500"/>
    <n v="9180"/>
    <n v="3060"/>
    <n v="0"/>
    <n v="0"/>
    <n v="12240"/>
    <n v="153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otales" cacheId="3" applyNumberFormats="0" applyBorderFormats="0" applyFontFormats="0" applyPatternFormats="0" applyAlignmentFormats="0" applyWidthHeightFormats="1" dataCaption="Values" updatedVersion="7" minRefreshableVersion="3" useAutoFormatting="1" itemPrintTitles="1" createdVersion="5" indent="0" compact="0" compactData="0" multipleFieldFilters="0" chartFormat="4">
  <location ref="B4:N10" firstHeaderRow="0" firstDataRow="1" firstDataCol="1"/>
  <pivotFields count="22">
    <pivotField axis="axisRow" compact="0" outline="0" showAll="0">
      <items count="6">
        <item x="0"/>
        <item x="1"/>
        <item x="2"/>
        <item x="3"/>
        <item x="4"/>
        <item t="default"/>
      </items>
    </pivotField>
    <pivotField compact="0" outline="0" showAll="0"/>
    <pivotField compact="0" numFmtId="14" outline="0" showAll="0"/>
    <pivotField compact="0" numFmtId="14" outline="0" showAll="0"/>
    <pivotField compact="0" numFmtId="14" outline="0" showAll="0"/>
    <pivotField compact="0" numFmtId="14" outline="0" showAll="0"/>
    <pivotField compact="0" outline="0" showAll="0"/>
    <pivotField compact="0" outline="0" showAll="0"/>
    <pivotField compact="0" outline="0" showAll="0"/>
    <pivotField compact="0"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ESTIMACIÓN ADMINISTRADOR DE CUENTAS" fld="10" baseField="0" baseItem="2" numFmtId="167"/>
    <dataField name="ESTIMACIÓN JEFE DE PROYECTO" fld="11" baseField="0" baseItem="2" numFmtId="167"/>
    <dataField name="ESTIMACIÓN ADMINISTRADOR DE ESTRATEGIAS" fld="12" baseField="0" baseItem="0" numFmtId="167"/>
    <dataField name="ESTIMACIÓN ESPECIALISTA DE DISEÑO" fld="13" baseField="0" baseItem="0" numFmtId="167"/>
    <dataField name="ESTIMACIÓN PERSONAL DEL EVENTO" fld="14" baseField="0" baseItem="0" numFmtId="167"/>
    <dataField name="ESTIMACIÓN PERSONAL DE ADMINISTRACIÓN" fld="15" baseField="0" baseItem="0" numFmtId="167"/>
    <dataField name="ADMINISTRADOR DE CUENTAS REAL" fld="16" baseField="0" baseItem="0" numFmtId="167"/>
    <dataField name="JEFE DE PROYECTO REAL" fld="17" baseField="0" baseItem="0" numFmtId="167"/>
    <dataField name="ADMINISTRADOR DE ESTRATEGIAS REAL" fld="18" baseField="0" baseItem="0" numFmtId="167"/>
    <dataField name="ESPECIALISTA DE DISEÑO REAL" fld="19" baseField="0" baseItem="0" numFmtId="167"/>
    <dataField name="PERSONAL DEL EVENTO REAL" fld="20" baseField="0" baseItem="0" numFmtId="167"/>
    <dataField name="PERSONAL DE ADMINISTRACIÓN REAL" fld="21" baseField="0" baseItem="0" numFmtId="167"/>
  </dataFields>
  <formats count="36">
    <format dxfId="69">
      <pivotArea grandRow="1" outline="0" collapsedLevelsAreSubtotals="1" fieldPosition="0"/>
    </format>
    <format dxfId="68">
      <pivotArea dataOnly="0" labelOnly="1" grandRow="1" outline="0" fieldPosition="0"/>
    </format>
    <format dxfId="67">
      <pivotArea dataOnly="0" labelOnly="1" grandRow="1" outline="0" fieldPosition="0"/>
    </format>
    <format dxfId="66">
      <pivotArea type="all" dataOnly="0" outline="0" fieldPosition="0"/>
    </format>
    <format dxfId="65">
      <pivotArea outline="0" collapsedLevelsAreSubtotals="1" fieldPosition="0"/>
    </format>
    <format dxfId="64">
      <pivotArea dataOnly="0" labelOnly="1" grandRow="1" outline="0" fieldPosition="0"/>
    </format>
    <format dxfId="63">
      <pivotArea grandRow="1" outline="0" collapsedLevelsAreSubtotals="1" fieldPosition="0"/>
    </format>
    <format dxfId="62">
      <pivotArea dataOnly="0" labelOnly="1" grandRow="1" outline="0" fieldPosition="0"/>
    </format>
    <format dxfId="61">
      <pivotArea grandRow="1" outline="0" collapsedLevelsAreSubtotals="1" fieldPosition="0"/>
    </format>
    <format dxfId="60">
      <pivotArea dataOnly="0" labelOnly="1" grandRow="1" outline="0" fieldPosition="0"/>
    </format>
    <format dxfId="59">
      <pivotArea grandRow="1" outline="0" collapsedLevelsAreSubtotals="1" fieldPosition="0"/>
    </format>
    <format dxfId="58">
      <pivotArea dataOnly="0" labelOnly="1" grandRow="1" outline="0" fieldPosition="0"/>
    </format>
    <format dxfId="57">
      <pivotArea grandRow="1" outline="0" collapsedLevelsAreSubtotals="1" fieldPosition="0"/>
    </format>
    <format dxfId="56">
      <pivotArea dataOnly="0" labelOnly="1" grandRow="1" outline="0" fieldPosition="0"/>
    </format>
    <format dxfId="55">
      <pivotArea grandRow="1" outline="0" collapsedLevelsAreSubtotals="1" fieldPosition="0"/>
    </format>
    <format dxfId="54">
      <pivotArea dataOnly="0" labelOnly="1" grandRow="1" outline="0" fieldPosition="0"/>
    </format>
    <format dxfId="53">
      <pivotArea grandRow="1" outline="0" collapsedLevelsAreSubtotals="1" fieldPosition="0"/>
    </format>
    <format dxfId="52">
      <pivotArea dataOnly="0" labelOnly="1" grandRow="1" outline="0" fieldPosition="0"/>
    </format>
    <format dxfId="51">
      <pivotArea grandRow="1" outline="0" collapsedLevelsAreSubtotals="1" fieldPosition="0"/>
    </format>
    <format dxfId="50">
      <pivotArea dataOnly="0" labelOnly="1" grandRow="1" outline="0" fieldPosition="0"/>
    </format>
    <format dxfId="49">
      <pivotArea outline="0" fieldPosition="0">
        <references count="1">
          <reference field="4294967294" count="1">
            <x v="0"/>
          </reference>
        </references>
      </pivotArea>
    </format>
    <format dxfId="48">
      <pivotArea field="0" type="button" dataOnly="0" labelOnly="1" outline="0" axis="axisRow" fieldPosition="0"/>
    </format>
    <format dxfId="47">
      <pivotArea dataOnly="0" labelOnly="1" outline="0" fieldPosition="0">
        <references count="1">
          <reference field="4294967294" count="12">
            <x v="0"/>
            <x v="1"/>
            <x v="2"/>
            <x v="3"/>
            <x v="4"/>
            <x v="5"/>
            <x v="6"/>
            <x v="7"/>
            <x v="8"/>
            <x v="9"/>
            <x v="10"/>
            <x v="11"/>
          </reference>
        </references>
      </pivotArea>
    </format>
    <format dxfId="46">
      <pivotArea outline="0" fieldPosition="0">
        <references count="1">
          <reference field="4294967294" count="1">
            <x v="1"/>
          </reference>
        </references>
      </pivotArea>
    </format>
    <format dxfId="45">
      <pivotArea outline="0" fieldPosition="0">
        <references count="1">
          <reference field="4294967294" count="1">
            <x v="2"/>
          </reference>
        </references>
      </pivotArea>
    </format>
    <format dxfId="44">
      <pivotArea outline="0" fieldPosition="0">
        <references count="1">
          <reference field="4294967294" count="1">
            <x v="3"/>
          </reference>
        </references>
      </pivotArea>
    </format>
    <format dxfId="43">
      <pivotArea outline="0" fieldPosition="0">
        <references count="1">
          <reference field="4294967294" count="1">
            <x v="4"/>
          </reference>
        </references>
      </pivotArea>
    </format>
    <format dxfId="42">
      <pivotArea outline="0" fieldPosition="0">
        <references count="1">
          <reference field="4294967294" count="1">
            <x v="5"/>
          </reference>
        </references>
      </pivotArea>
    </format>
    <format dxfId="41">
      <pivotArea outline="0" fieldPosition="0">
        <references count="1">
          <reference field="4294967294" count="1">
            <x v="6"/>
          </reference>
        </references>
      </pivotArea>
    </format>
    <format dxfId="40">
      <pivotArea outline="0" fieldPosition="0">
        <references count="1">
          <reference field="4294967294" count="1">
            <x v="7"/>
          </reference>
        </references>
      </pivotArea>
    </format>
    <format dxfId="39">
      <pivotArea outline="0" fieldPosition="0">
        <references count="1">
          <reference field="4294967294" count="1">
            <x v="8"/>
          </reference>
        </references>
      </pivotArea>
    </format>
    <format dxfId="38">
      <pivotArea outline="0" fieldPosition="0">
        <references count="1">
          <reference field="4294967294" count="1">
            <x v="9"/>
          </reference>
        </references>
      </pivotArea>
    </format>
    <format dxfId="37">
      <pivotArea outline="0" fieldPosition="0">
        <references count="1">
          <reference field="4294967294" count="1">
            <x v="10"/>
          </reference>
        </references>
      </pivotArea>
    </format>
    <format dxfId="36">
      <pivotArea outline="0" fieldPosition="0">
        <references count="1">
          <reference field="4294967294" count="1">
            <x v="11"/>
          </reference>
        </references>
      </pivotArea>
    </format>
    <format dxfId="1">
      <pivotArea field="0" type="button" dataOnly="0" labelOnly="1" outline="0" axis="axisRow" fieldPosition="0"/>
    </format>
    <format dxfId="0">
      <pivotArea dataOnly="0" labelOnly="1" outline="0" fieldPosition="0">
        <references count="1">
          <reference field="4294967294" count="12">
            <x v="0"/>
            <x v="1"/>
            <x v="2"/>
            <x v="3"/>
            <x v="4"/>
            <x v="5"/>
            <x v="6"/>
            <x v="7"/>
            <x v="8"/>
            <x v="9"/>
            <x v="10"/>
            <x v="11"/>
          </reference>
        </references>
      </pivotArea>
    </format>
  </formats>
  <pivotTableStyleInfo name="SeguimientoDeProyectos" showRowHeaders="1" showColHeaders="1" showRowStripes="0" showColStripes="0" showLastColumn="1"/>
  <extLst>
    <ext xmlns:x14="http://schemas.microsoft.com/office/spreadsheetml/2009/9/main" uri="{962EF5D1-5CA2-4c93-8EF4-DBF5C05439D2}">
      <x14:pivotTableDefinition xmlns:xm="http://schemas.microsoft.com/office/excel/2006/main" altTextSummary="En esta tabla dinámica se muestran los nombres de proyecto y los valores calculados para todos los elementos de la hoja de cálculo PARÁMETROS DEL PROYECTO, los cuales se han calculado multiplicando las horas de duración en la hoja DETALLES DEL PROYECTO" hideValuesRow="1"/>
    </ext>
    <ext xmlns:xpdl="http://schemas.microsoft.com/office/spreadsheetml/2016/pivotdefaultlayout" uri="{747A6164-185A-40DC-8AA5-F01512510D54}">
      <xpdl:pivotTableDefinition16/>
    </ext>
  </extLst>
</pivotTableDefinition>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ámetros" displayName="Parámetros" ref="B5:I11" totalsRowShown="0" headerRowDxfId="126" dataDxfId="125">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TIPO DE PROYECTO" dataDxfId="124"/>
    <tableColumn id="2" xr3:uid="{00000000-0010-0000-0000-000002000000}" name="ADMINISTRADOR DE CUENTAS" dataDxfId="123"/>
    <tableColumn id="3" xr3:uid="{00000000-0010-0000-0000-000003000000}" name="JEFE DE PROYECTO" dataDxfId="122"/>
    <tableColumn id="4" xr3:uid="{00000000-0010-0000-0000-000004000000}" name="ADMINISTRADOR DE ESTRATEGIAS" dataDxfId="121"/>
    <tableColumn id="5" xr3:uid="{00000000-0010-0000-0000-000005000000}" name="ESPECIALISTA DE DISEÑO" dataDxfId="120"/>
    <tableColumn id="6" xr3:uid="{00000000-0010-0000-0000-000006000000}" name="PERSONAL DEL EVENTO" dataDxfId="119"/>
    <tableColumn id="7" xr3:uid="{00000000-0010-0000-0000-000007000000}" name="PERSONAL DE ADMINISTRACIÓN" dataDxfId="118"/>
    <tableColumn id="8" xr3:uid="{00000000-0010-0000-0000-000008000000}" name="Total" dataDxfId="117">
      <calculatedColumnFormula>SUM(Parámetros[[#This Row],[ADMINISTRADOR DE CUENTAS]:[PERSONAL DE ADMINISTRACIÓN]])</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Escriba el tipo de proyecto, los porcentajes para el administrador de cuentas, el jefe de proyecto, el administrador de estrategia, el especialista de diseño, el personal de eventos y el personal de administración. El total se calcula automáticament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tallesProyecto" displayName="DetallesProyecto" ref="B4:W10" totalsRowCount="1" headerRowDxfId="116" dataDxfId="115" totalsRowDxfId="114" dataCellStyle="Normal">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22">
    <tableColumn id="1" xr3:uid="{00000000-0010-0000-0100-000001000000}" name="NOMBRE DEL PROYECTO" totalsRowLabel="TOTAL" dataDxfId="113" totalsRowDxfId="112" dataCellStyle="Normal"/>
    <tableColumn id="2" xr3:uid="{00000000-0010-0000-0100-000002000000}" name="TIPO DE PROYECTO" dataDxfId="111" totalsRowDxfId="110" dataCellStyle="Normal"/>
    <tableColumn id="3" xr3:uid="{00000000-0010-0000-0100-000003000000}" name="FECHA DE INICIO ESTIMADA" dataDxfId="109" totalsRowDxfId="108" dataCellStyle="Normal"/>
    <tableColumn id="4" xr3:uid="{00000000-0010-0000-0100-000004000000}" name="FECHA DE FIN ESTIMADA" dataDxfId="107" totalsRowDxfId="106" dataCellStyle="Normal"/>
    <tableColumn id="7" xr3:uid="{00000000-0010-0000-0100-000007000000}" name="INICIO REAL" dataDxfId="105" totalsRowDxfId="104" dataCellStyle="Normal"/>
    <tableColumn id="8" xr3:uid="{00000000-0010-0000-0100-000008000000}" name="FECHA DE FIN REAL" dataDxfId="103" totalsRowDxfId="102" dataCellStyle="Normal"/>
    <tableColumn id="5" xr3:uid="{00000000-0010-0000-0100-000005000000}" name="HORAS DE TRABAJO ESTIMADAS" totalsRowFunction="sum" dataDxfId="101" totalsRowDxfId="100" dataCellStyle="Normal"/>
    <tableColumn id="9" xr3:uid="{00000000-0010-0000-0100-000009000000}" name="HORAS DE TRABAJO REALES" totalsRowFunction="sum" dataDxfId="99" totalsRowDxfId="98" dataCellStyle="Normal"/>
    <tableColumn id="6" xr3:uid="{00000000-0010-0000-0100-000006000000}" name="DURACIÓN ESTIMADA" totalsRowFunction="sum" dataDxfId="97" totalsRowDxfId="96" dataCellStyle="Normal">
      <calculatedColumnFormula>DAYS360(DetallesProyecto[[#This Row],[FECHA DE INICIO ESTIMADA]],DetallesProyecto[[#This Row],[FECHA DE FIN ESTIMADA]],FALSE)</calculatedColumnFormula>
    </tableColumn>
    <tableColumn id="10" xr3:uid="{00000000-0010-0000-0100-00000A000000}" name="DURACIÓN REAL" totalsRowFunction="sum" dataDxfId="95" totalsRowDxfId="94" dataCellStyle="Normal">
      <calculatedColumnFormula>DAYS360(DetallesProyecto[[#This Row],[INICIO REAL]],DetallesProyecto[[#This Row],[FECHA DE FIN REAL]],FALSE)</calculatedColumnFormula>
    </tableColumn>
    <tableColumn id="11" xr3:uid="{00000000-0010-0000-0100-00000B000000}" name="ADMINISTRADOR DE CUENTAS" dataDxfId="93" totalsRowDxfId="92" dataCellStyle="Normal">
      <calculatedColumnFormula>INDEX(Parámetros[],MATCH(DetallesProyecto[[#This Row],[TIPO DE PROYECTO]],Parámetros[TIPO DE PROYECTO],0),MATCH(DetallesProyecto[[#Headers],[ADMINISTRADOR DE CUENTAS]],Parámetros[#Headers],0))*INDEX('PARÁMETROS DEL PROYECTO'!$B$12:$H$12,1,MATCH(DetallesProyecto[[#Headers],[ADMINISTRADOR DE CUENTAS]],Parámetros[#Headers],0))*DetallesProyecto[[#This Row],[HORAS DE TRABAJO ESTIMADAS]]</calculatedColumnFormula>
    </tableColumn>
    <tableColumn id="12" xr3:uid="{00000000-0010-0000-0100-00000C000000}" name="JEFE DE PROYECTO" dataDxfId="91" totalsRowDxfId="90" dataCellStyle="Normal">
      <calculatedColumnFormula>INDEX(Parámetros[],MATCH(DetallesProyecto[[#This Row],[TIPO DE PROYECTO]],Parámetros[TIPO DE PROYECTO],0),MATCH(DetallesProyecto[[#Headers],[JEFE DE PROYECTO]],Parámetros[#Headers],0))*INDEX('PARÁMETROS DEL PROYECTO'!$B$12:$H$12,1,MATCH(DetallesProyecto[[#Headers],[JEFE DE PROYECTO]],Parámetros[#Headers],0))*DetallesProyecto[[#This Row],[HORAS DE TRABAJO ESTIMADAS]]</calculatedColumnFormula>
    </tableColumn>
    <tableColumn id="13" xr3:uid="{00000000-0010-0000-0100-00000D000000}" name="ADMINISTRADOR DE ESTRATEGIAS" dataDxfId="89" totalsRowDxfId="88" dataCellStyle="Normal">
      <calculatedColumnFormula>INDEX(Parámetros[],MATCH(DetallesProyecto[[#This Row],[TIPO DE PROYECTO]],Parámetros[TIPO DE PROYECTO],0),MATCH(DetallesProyecto[[#Headers],[ADMINISTRADOR DE ESTRATEGIAS]],Parámetros[#Headers],0))*INDEX('PARÁMETROS DEL PROYECTO'!$B$12:$H$12,1,MATCH(DetallesProyecto[[#Headers],[ADMINISTRADOR DE ESTRATEGIAS]],Parámetros[#Headers],0))*DetallesProyecto[[#This Row],[HORAS DE TRABAJO ESTIMADAS]]</calculatedColumnFormula>
    </tableColumn>
    <tableColumn id="14" xr3:uid="{00000000-0010-0000-0100-00000E000000}" name="ESPECIALISTA DE DISEÑO" dataDxfId="87" totalsRowDxfId="86" dataCellStyle="Normal">
      <calculatedColumnFormula>INDEX(Parámetros[],MATCH(DetallesProyecto[[#This Row],[TIPO DE PROYECTO]],Parámetros[TIPO DE PROYECTO],0),MATCH(DetallesProyecto[[#Headers],[ESPECIALISTA DE DISEÑO]],Parámetros[#Headers],0))*INDEX('PARÁMETROS DEL PROYECTO'!$B$12:$H$12,1,MATCH(DetallesProyecto[[#Headers],[ESPECIALISTA DE DISEÑO]],Parámetros[#Headers],0))*DetallesProyecto[[#This Row],[HORAS DE TRABAJO ESTIMADAS]]</calculatedColumnFormula>
    </tableColumn>
    <tableColumn id="15" xr3:uid="{00000000-0010-0000-0100-00000F000000}" name="PERSONAL DEL EVENTO" dataDxfId="85" totalsRowDxfId="84" dataCellStyle="Normal">
      <calculatedColumnFormula>INDEX(Parámetros[],MATCH(DetallesProyecto[[#This Row],[TIPO DE PROYECTO]],Parámetros[TIPO DE PROYECTO],0),MATCH(DetallesProyecto[[#Headers],[PERSONAL DEL EVENTO]],Parámetros[#Headers],0))*INDEX('PARÁMETROS DEL PROYECTO'!$B$12:$H$12,1,MATCH(DetallesProyecto[[#Headers],[PERSONAL DEL EVENTO]],Parámetros[#Headers],0))*DetallesProyecto[[#This Row],[HORAS DE TRABAJO ESTIMADAS]]</calculatedColumnFormula>
    </tableColumn>
    <tableColumn id="16" xr3:uid="{00000000-0010-0000-0100-000010000000}" name="PERSONAL DE ADMINISTRACIÓN" dataDxfId="83" totalsRowDxfId="82" dataCellStyle="Normal">
      <calculatedColumnFormula>INDEX(Parámetros[],MATCH(DetallesProyecto[[#This Row],[TIPO DE PROYECTO]],Parámetros[TIPO DE PROYECTO],0),MATCH(DetallesProyecto[[#Headers],[PERSONAL DE ADMINISTRACIÓN]],Parámetros[#Headers],0))*INDEX('PARÁMETROS DEL PROYECTO'!$B$12:$H$12,1,MATCH(DetallesProyecto[[#Headers],[PERSONAL DE ADMINISTRACIÓN]],Parámetros[#Headers],0))*DetallesProyecto[[#This Row],[HORAS DE TRABAJO ESTIMADAS]]</calculatedColumnFormula>
    </tableColumn>
    <tableColumn id="17" xr3:uid="{00000000-0010-0000-0100-000011000000}" name="ADMINISTRADOR DE CUENTAS " dataDxfId="81" totalsRowDxfId="80" dataCellStyle="Normal">
      <calculatedColumnFormula>INDEX(Parámetros[],MATCH(DetallesProyecto[[#This Row],[TIPO DE PROYECTO]],Parámetros[TIPO DE PROYECTO],0),MATCH(DetallesProyecto[[#Headers],[ADMINISTRADOR DE CUENTAS]],Parámetros[#Headers],0))*INDEX('PARÁMETROS DEL PROYECTO'!$B$12:$H$12,1,MATCH(DetallesProyecto[[#Headers],[ADMINISTRADOR DE CUENTAS]],Parámetros[#Headers],0))*DetallesProyecto[[#This Row],[HORAS DE TRABAJO REALES]]</calculatedColumnFormula>
    </tableColumn>
    <tableColumn id="18" xr3:uid="{00000000-0010-0000-0100-000012000000}" name="JEFE DE PROYECTO " dataDxfId="79" totalsRowDxfId="78" dataCellStyle="Normal">
      <calculatedColumnFormula>INDEX(Parámetros[],MATCH(DetallesProyecto[[#This Row],[TIPO DE PROYECTO]],Parámetros[TIPO DE PROYECTO],0),MATCH(DetallesProyecto[[#Headers],[JEFE DE PROYECTO]],Parámetros[#Headers],0))*INDEX('PARÁMETROS DEL PROYECTO'!$B$12:$H$12,1,MATCH(DetallesProyecto[[#Headers],[JEFE DE PROYECTO]],Parámetros[#Headers],0))*DetallesProyecto[[#This Row],[HORAS DE TRABAJO REALES]]</calculatedColumnFormula>
    </tableColumn>
    <tableColumn id="19" xr3:uid="{00000000-0010-0000-0100-000013000000}" name="ADMINISTRADOR DE ESTRATEGIAS " dataDxfId="77" totalsRowDxfId="76" dataCellStyle="Normal">
      <calculatedColumnFormula>INDEX(Parámetros[],MATCH(DetallesProyecto[[#This Row],[TIPO DE PROYECTO]],Parámetros[TIPO DE PROYECTO],0),MATCH(DetallesProyecto[[#Headers],[ADMINISTRADOR DE ESTRATEGIAS]],Parámetros[#Headers],0))*INDEX('PARÁMETROS DEL PROYECTO'!$B$12:$H$12,1,MATCH(DetallesProyecto[[#Headers],[ADMINISTRADOR DE ESTRATEGIAS]],Parámetros[#Headers],0))*DetallesProyecto[[#This Row],[HORAS DE TRABAJO REALES]]</calculatedColumnFormula>
    </tableColumn>
    <tableColumn id="20" xr3:uid="{00000000-0010-0000-0100-000014000000}" name="ESPECIALISTA DE DISEÑO " dataDxfId="75" totalsRowDxfId="74" dataCellStyle="Normal">
      <calculatedColumnFormula>INDEX(Parámetros[],MATCH(DetallesProyecto[[#This Row],[TIPO DE PROYECTO]],Parámetros[TIPO DE PROYECTO],0),MATCH(DetallesProyecto[[#Headers],[ESPECIALISTA DE DISEÑO]],Parámetros[#Headers],0))*INDEX('PARÁMETROS DEL PROYECTO'!$B$12:$H$12,1,MATCH(DetallesProyecto[[#Headers],[ESPECIALISTA DE DISEÑO]],Parámetros[#Headers],0))*DetallesProyecto[[#This Row],[HORAS DE TRABAJO REALES]]</calculatedColumnFormula>
    </tableColumn>
    <tableColumn id="21" xr3:uid="{00000000-0010-0000-0100-000015000000}" name="PERSONAL DEL EVENTO " dataDxfId="73" totalsRowDxfId="72" dataCellStyle="Normal">
      <calculatedColumnFormula>INDEX(Parámetros[],MATCH(DetallesProyecto[[#This Row],[TIPO DE PROYECTO]],Parámetros[TIPO DE PROYECTO],0),MATCH(DetallesProyecto[[#Headers],[PERSONAL DEL EVENTO]],Parámetros[#Headers],0))*INDEX('PARÁMETROS DEL PROYECTO'!$B$12:$H$12,1,MATCH(DetallesProyecto[[#Headers],[PERSONAL DEL EVENTO]],Parámetros[#Headers],0))*DetallesProyecto[[#This Row],[HORAS DE TRABAJO REALES]]</calculatedColumnFormula>
    </tableColumn>
    <tableColumn id="22" xr3:uid="{00000000-0010-0000-0100-000016000000}" name="PERSONAL DE ADMINISTRACIÓN " dataDxfId="71" totalsRowDxfId="70" dataCellStyle="Normal">
      <calculatedColumnFormula>INDEX(Parámetros[],MATCH(DetallesProyecto[[#This Row],[TIPO DE PROYECTO]],Parámetros[TIPO DE PROYECTO],0),MATCH(DetallesProyecto[[#Headers],[PERSONAL DE ADMINISTRACIÓN]],Parámetros[#Headers],0))*INDEX('PARÁMETROS DEL PROYECTO'!$B$12:$H$12,1,MATCH(DetallesProyecto[[#Headers],[PERSONAL DE ADMINISTRACIÓN]],Parámetros[#Headers],0))*DetallesProyecto[[#This Row],[HORAS DE TRABAJO REALES]]</calculatedColumnFormula>
    </tableColumn>
  </tableColumns>
  <tableStyleInfo name="TableStyleLight17" showFirstColumn="0" showLastColumn="0" showRowStripes="1" showColumnStripes="0"/>
  <extLst>
    <ext xmlns:x14="http://schemas.microsoft.com/office/spreadsheetml/2009/9/main" uri="{504A1905-F514-4f6f-8877-14C23A59335A}">
      <x14:table altTextSummary="Escriba el nombre del proyecto, las fechas de inicio y finalización estimadas, las fechas de inicio y finalización reales, el trabajo estimado y el trabajo real y seleccione Tipo de proyecto. Los ingresos Estimados y Reales se calculan automáticamente."/>
    </ext>
  </extLst>
</table>
</file>

<file path=xl/theme/theme1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drawing" Target="/xl/drawings/drawing33.xml" Id="rId3" /><Relationship Type="http://schemas.openxmlformats.org/officeDocument/2006/relationships/printerSettings" Target="/xl/printerSettings/printerSettings44.bin" Id="rId2" /><Relationship Type="http://schemas.openxmlformats.org/officeDocument/2006/relationships/pivotTable" Target="/xl/pivotTables/pivotTable1.xm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2267-7996-4DFE-B69E-896B28477E48}">
  <sheetPr>
    <tabColor theme="9"/>
    <pageSetUpPr fitToPage="1"/>
  </sheetPr>
  <dimension ref="B1:B7"/>
  <sheetViews>
    <sheetView showGridLines="0" tabSelected="1" zoomScaleNormal="100" workbookViewId="0"/>
  </sheetViews>
  <sheetFormatPr baseColWidth="10" defaultColWidth="9.140625" defaultRowHeight="12.75" x14ac:dyDescent="0.2"/>
  <cols>
    <col min="1" max="1" width="2.7109375" customWidth="1"/>
    <col min="2" max="2" width="114.28515625" customWidth="1"/>
    <col min="3" max="3" width="2.7109375" customWidth="1"/>
  </cols>
  <sheetData>
    <row r="1" spans="2:2" ht="22.5" customHeight="1" x14ac:dyDescent="0.25">
      <c r="B1" s="14" t="s">
        <v>0</v>
      </c>
    </row>
    <row r="2" spans="2:2" ht="33.75" customHeight="1" x14ac:dyDescent="0.2">
      <c r="B2" s="16" t="s">
        <v>1</v>
      </c>
    </row>
    <row r="3" spans="2:2" ht="36.75" customHeight="1" x14ac:dyDescent="0.2">
      <c r="B3" s="16" t="s">
        <v>2</v>
      </c>
    </row>
    <row r="4" spans="2:2" ht="21" customHeight="1" x14ac:dyDescent="0.2">
      <c r="B4" s="16" t="s">
        <v>3</v>
      </c>
    </row>
    <row r="5" spans="2:2" ht="40.5" customHeight="1" x14ac:dyDescent="0.2">
      <c r="B5" s="18" t="s">
        <v>4</v>
      </c>
    </row>
    <row r="6" spans="2:2" ht="54" customHeight="1" x14ac:dyDescent="0.2">
      <c r="B6" s="17" t="s">
        <v>5</v>
      </c>
    </row>
    <row r="7" spans="2:2" ht="35.25" customHeight="1" x14ac:dyDescent="0.2">
      <c r="B7" s="17" t="s">
        <v>6</v>
      </c>
    </row>
  </sheetData>
  <printOptions horizontalCentered="1"/>
  <pageMargins left="0.4" right="0.4" top="0.4" bottom="0.4" header="0.3" footer="0.3"/>
  <pageSetup paperSize="9" fitToHeight="0" orientation="landscape" r:id="rId1"/>
  <headerFooter differentFirst="1">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43"/>
  <sheetViews>
    <sheetView showGridLines="0" zoomScaleNormal="100" workbookViewId="0"/>
  </sheetViews>
  <sheetFormatPr baseColWidth="10" defaultColWidth="9.140625" defaultRowHeight="14.25" x14ac:dyDescent="0.2"/>
  <cols>
    <col min="1" max="1" width="1.7109375" style="10" customWidth="1"/>
    <col min="2" max="2" width="34.85546875" style="5" customWidth="1"/>
    <col min="3" max="3" width="29.85546875" style="5" customWidth="1"/>
    <col min="4" max="4" width="19.5703125" style="5" customWidth="1"/>
    <col min="5" max="5" width="33.28515625" style="5" customWidth="1"/>
    <col min="6" max="6" width="25.140625" style="5" customWidth="1"/>
    <col min="7" max="7" width="23.7109375" style="5" customWidth="1"/>
    <col min="8" max="8" width="30.85546875" style="5" customWidth="1"/>
    <col min="9" max="9" width="7.85546875" style="5" bestFit="1" customWidth="1"/>
    <col min="10" max="10" width="2.7109375" style="5" customWidth="1"/>
    <col min="11" max="16384" width="9.140625" style="5"/>
  </cols>
  <sheetData>
    <row r="1" spans="2:9" ht="35.45" customHeight="1" x14ac:dyDescent="0.35">
      <c r="B1" s="2" t="s">
        <v>7</v>
      </c>
      <c r="C1" s="2"/>
      <c r="D1" s="2"/>
      <c r="E1" s="2"/>
      <c r="F1" s="2"/>
      <c r="G1" s="2"/>
      <c r="H1" s="2"/>
      <c r="I1" s="2"/>
    </row>
    <row r="2" spans="2:9" ht="19.5" x14ac:dyDescent="0.25">
      <c r="B2" s="3" t="s">
        <v>8</v>
      </c>
      <c r="C2" s="3"/>
      <c r="D2" s="3"/>
      <c r="E2" s="3"/>
      <c r="F2" s="3"/>
      <c r="G2" s="3"/>
      <c r="H2" s="3"/>
      <c r="I2" s="3"/>
    </row>
    <row r="3" spans="2:9" ht="15" x14ac:dyDescent="0.2">
      <c r="B3" s="4" t="str">
        <f>B1&amp;" Confidencial"</f>
        <v>Nombre de la empresa Confidencial</v>
      </c>
      <c r="C3" s="4"/>
      <c r="D3" s="4"/>
      <c r="E3" s="4"/>
      <c r="F3" s="4"/>
      <c r="G3" s="4"/>
      <c r="H3" s="4"/>
      <c r="I3" s="4"/>
    </row>
    <row r="4" spans="2:9" ht="28.5" customHeight="1" x14ac:dyDescent="0.2">
      <c r="B4" s="7" t="s">
        <v>9</v>
      </c>
    </row>
    <row r="5" spans="2:9" x14ac:dyDescent="0.2">
      <c r="B5" s="8" t="s">
        <v>10</v>
      </c>
      <c r="C5" s="8" t="s">
        <v>22</v>
      </c>
      <c r="D5" s="8" t="s">
        <v>23</v>
      </c>
      <c r="E5" s="8" t="s">
        <v>24</v>
      </c>
      <c r="F5" s="8" t="s">
        <v>25</v>
      </c>
      <c r="G5" s="8" t="s">
        <v>26</v>
      </c>
      <c r="H5" s="8" t="s">
        <v>27</v>
      </c>
      <c r="I5" s="8" t="s">
        <v>28</v>
      </c>
    </row>
    <row r="6" spans="2:9" x14ac:dyDescent="0.2">
      <c r="B6" s="5" t="s">
        <v>11</v>
      </c>
      <c r="C6" s="27">
        <v>0.2</v>
      </c>
      <c r="D6" s="27">
        <v>0.1</v>
      </c>
      <c r="E6" s="27">
        <v>0.6</v>
      </c>
      <c r="F6" s="27">
        <v>0</v>
      </c>
      <c r="G6" s="27">
        <v>0</v>
      </c>
      <c r="H6" s="27">
        <v>0.1</v>
      </c>
      <c r="I6" s="28">
        <f>SUM(Parámetros[[#This Row],[ADMINISTRADOR DE CUENTAS]:[PERSONAL DE ADMINISTRACIÓN]])</f>
        <v>1</v>
      </c>
    </row>
    <row r="7" spans="2:9" x14ac:dyDescent="0.2">
      <c r="B7" s="5" t="s">
        <v>12</v>
      </c>
      <c r="C7" s="27">
        <v>0.2</v>
      </c>
      <c r="D7" s="27">
        <v>0.5</v>
      </c>
      <c r="E7" s="27">
        <v>0.1</v>
      </c>
      <c r="F7" s="27">
        <v>0.1</v>
      </c>
      <c r="G7" s="27">
        <v>0</v>
      </c>
      <c r="H7" s="27">
        <v>0.1</v>
      </c>
      <c r="I7" s="28">
        <f>SUM(Parámetros[[#This Row],[ADMINISTRADOR DE CUENTAS]:[PERSONAL DE ADMINISTRACIÓN]])</f>
        <v>0.9999999999999999</v>
      </c>
    </row>
    <row r="8" spans="2:9" x14ac:dyDescent="0.2">
      <c r="B8" s="5" t="s">
        <v>13</v>
      </c>
      <c r="C8" s="27">
        <v>0.2</v>
      </c>
      <c r="D8" s="27">
        <v>0.2</v>
      </c>
      <c r="E8" s="27">
        <v>0</v>
      </c>
      <c r="F8" s="27">
        <v>0.5</v>
      </c>
      <c r="G8" s="27">
        <v>0</v>
      </c>
      <c r="H8" s="27">
        <v>0.1</v>
      </c>
      <c r="I8" s="28">
        <f>SUM(Parámetros[[#This Row],[ADMINISTRADOR DE CUENTAS]:[PERSONAL DE ADMINISTRACIÓN]])</f>
        <v>1</v>
      </c>
    </row>
    <row r="9" spans="2:9" x14ac:dyDescent="0.2">
      <c r="B9" s="5" t="s">
        <v>14</v>
      </c>
      <c r="C9" s="27">
        <v>0.2</v>
      </c>
      <c r="D9" s="27">
        <v>0.6</v>
      </c>
      <c r="E9" s="27">
        <v>0</v>
      </c>
      <c r="F9" s="27">
        <v>0</v>
      </c>
      <c r="G9" s="27">
        <v>0.1</v>
      </c>
      <c r="H9" s="27">
        <v>0.1</v>
      </c>
      <c r="I9" s="28">
        <f>SUM(Parámetros[[#This Row],[ADMINISTRADOR DE CUENTAS]:[PERSONAL DE ADMINISTRACIÓN]])</f>
        <v>1</v>
      </c>
    </row>
    <row r="10" spans="2:9" x14ac:dyDescent="0.2">
      <c r="B10" s="5" t="s">
        <v>15</v>
      </c>
      <c r="C10" s="27">
        <v>0.2</v>
      </c>
      <c r="D10" s="27">
        <v>0.1</v>
      </c>
      <c r="E10" s="27">
        <v>0</v>
      </c>
      <c r="F10" s="27">
        <v>0</v>
      </c>
      <c r="G10" s="27">
        <v>0.6</v>
      </c>
      <c r="H10" s="27">
        <v>0.1</v>
      </c>
      <c r="I10" s="28">
        <f>SUM(Parámetros[[#This Row],[ADMINISTRADOR DE CUENTAS]:[PERSONAL DE ADMINISTRACIÓN]])</f>
        <v>1</v>
      </c>
    </row>
    <row r="11" spans="2:9" x14ac:dyDescent="0.2">
      <c r="B11" s="5" t="s">
        <v>16</v>
      </c>
      <c r="C11" s="27">
        <v>0.2</v>
      </c>
      <c r="D11" s="27">
        <v>0.2</v>
      </c>
      <c r="E11" s="27">
        <v>0.2</v>
      </c>
      <c r="F11" s="27">
        <v>0.2</v>
      </c>
      <c r="G11" s="27">
        <v>0</v>
      </c>
      <c r="H11" s="27">
        <v>0.2</v>
      </c>
      <c r="I11" s="28">
        <f>SUM(Parámetros[[#This Row],[ADMINISTRADOR DE CUENTAS]:[PERSONAL DE ADMINISTRACIÓN]])</f>
        <v>1</v>
      </c>
    </row>
    <row r="12" spans="2:9" x14ac:dyDescent="0.2">
      <c r="B12" s="5" t="s">
        <v>17</v>
      </c>
      <c r="C12" s="24">
        <v>180</v>
      </c>
      <c r="D12" s="24">
        <v>120</v>
      </c>
      <c r="E12" s="24">
        <v>150</v>
      </c>
      <c r="F12" s="24">
        <v>100</v>
      </c>
      <c r="G12" s="24">
        <v>80</v>
      </c>
      <c r="H12" s="24">
        <v>60</v>
      </c>
      <c r="I12" s="6"/>
    </row>
    <row r="14" spans="2:9" ht="14.25" customHeight="1" x14ac:dyDescent="0.2">
      <c r="F14" s="9" t="s">
        <v>65</v>
      </c>
    </row>
    <row r="15" spans="2:9" x14ac:dyDescent="0.2">
      <c r="B15" s="10"/>
      <c r="C15" s="10" t="s">
        <v>22</v>
      </c>
      <c r="D15" s="10" t="s">
        <v>23</v>
      </c>
      <c r="E15" s="10" t="s">
        <v>24</v>
      </c>
      <c r="F15" s="10" t="s">
        <v>25</v>
      </c>
      <c r="G15" s="10" t="s">
        <v>26</v>
      </c>
      <c r="H15" s="10" t="s">
        <v>27</v>
      </c>
    </row>
    <row r="16" spans="2:9" x14ac:dyDescent="0.2">
      <c r="B16" s="10" t="s">
        <v>18</v>
      </c>
      <c r="C16" s="25">
        <f>SUBTOTAL(109,DetallesProyecto[ADMINISTRADOR DE CUENTAS])</f>
        <v>54000</v>
      </c>
      <c r="D16" s="25">
        <f>SUBTOTAL(109,DetallesProyecto[JEFE DE PROYECTO])</f>
        <v>52200</v>
      </c>
      <c r="E16" s="25">
        <f>SUBTOTAL(109,DetallesProyecto[ADMINISTRADOR DE ESTRATEGIAS])</f>
        <v>24000</v>
      </c>
      <c r="F16" s="25">
        <f>SUBTOTAL(109,DetallesProyecto[ESPECIALISTA DE DISEÑO])</f>
        <v>29000</v>
      </c>
      <c r="G16" s="25">
        <f>SUBTOTAL(109,DetallesProyecto[PERSONAL DEL EVENTO])</f>
        <v>13200</v>
      </c>
      <c r="H16" s="25">
        <f>SUBTOTAL(109,DetallesProyecto[PERSONAL DE ADMINISTRACIÓN])</f>
        <v>9000</v>
      </c>
    </row>
    <row r="17" spans="2:9" x14ac:dyDescent="0.2">
      <c r="B17" s="10" t="s">
        <v>19</v>
      </c>
      <c r="C17" s="25">
        <f>SUBTOTAL(109,DetallesProyecto[[ADMINISTRADOR DE CUENTAS ]])</f>
        <v>54360</v>
      </c>
      <c r="D17" s="25">
        <f>SUBTOTAL(109,DetallesProyecto[[JEFE DE PROYECTO ]])</f>
        <v>51540</v>
      </c>
      <c r="E17" s="25">
        <f>SUBTOTAL(109,DetallesProyecto[[ADMINISTRADOR DE ESTRATEGIAS ]])</f>
        <v>25650</v>
      </c>
      <c r="F17" s="25">
        <f>SUBTOTAL(109,DetallesProyecto[[ESPECIALISTA DE DISEÑO ]])</f>
        <v>28900</v>
      </c>
      <c r="G17" s="25">
        <f>SUBTOTAL(109,DetallesProyecto[[PERSONAL DEL EVENTO ]])</f>
        <v>13400</v>
      </c>
      <c r="H17" s="25">
        <f>SUBTOTAL(109,DetallesProyecto[[PERSONAL DE ADMINISTRACIÓN ]])</f>
        <v>9060</v>
      </c>
    </row>
    <row r="18" spans="2:9" x14ac:dyDescent="0.2">
      <c r="B18" s="10" t="s">
        <v>20</v>
      </c>
      <c r="C18" s="11">
        <f>C16/$C$12</f>
        <v>300</v>
      </c>
      <c r="D18" s="11">
        <f t="shared" ref="D18:H18" si="0">D16/$C$12</f>
        <v>290</v>
      </c>
      <c r="E18" s="11">
        <f t="shared" si="0"/>
        <v>1.3333333333333334E2</v>
      </c>
      <c r="F18" s="11">
        <f t="shared" si="0"/>
        <v>1.6111111111111111E2</v>
      </c>
      <c r="G18" s="11">
        <f t="shared" si="0"/>
        <v>7.333333333333333E1</v>
      </c>
      <c r="H18" s="11">
        <f t="shared" si="0"/>
        <v>50</v>
      </c>
    </row>
    <row r="19" spans="2:9" x14ac:dyDescent="0.2">
      <c r="B19" s="10" t="s">
        <v>21</v>
      </c>
      <c r="C19" s="11">
        <f>C17/$C$12</f>
        <v>302</v>
      </c>
      <c r="D19" s="11">
        <f>D17/$C$12</f>
        <v>2.863333333333333E2</v>
      </c>
      <c r="E19" s="11">
        <f>E17/$C$12</f>
        <v>142.5</v>
      </c>
      <c r="F19" s="11">
        <f>F17/$C$12</f>
        <v>1.6055555555555554E2</v>
      </c>
      <c r="G19" s="11">
        <f>G17/$C$12</f>
        <v>7.444444444444444E1</v>
      </c>
      <c r="H19" s="11">
        <f>H17/$C$12</f>
        <v>5.0333333333333336E1</v>
      </c>
    </row>
    <row r="20" spans="2:9" x14ac:dyDescent="0.2">
      <c r="F20" s="10"/>
      <c r="G20" s="10"/>
      <c r="H20" s="10"/>
      <c r="I20" s="10"/>
    </row>
    <row r="21" spans="2:9" x14ac:dyDescent="0.2">
      <c r="F21" s="10"/>
      <c r="G21" s="10"/>
      <c r="H21" s="10"/>
      <c r="I21" s="10"/>
    </row>
    <row r="22" spans="2:9" x14ac:dyDescent="0.2">
      <c r="F22" s="10"/>
      <c r="G22" s="10"/>
      <c r="H22" s="10"/>
      <c r="I22" s="10"/>
    </row>
    <row r="23" spans="2:9" x14ac:dyDescent="0.2">
      <c r="F23" s="10"/>
      <c r="G23" s="10"/>
      <c r="H23" s="10"/>
      <c r="I23" s="10"/>
    </row>
    <row r="24" spans="2:9" x14ac:dyDescent="0.2">
      <c r="B24" s="29"/>
      <c r="C24" s="29"/>
      <c r="D24" s="29"/>
      <c r="F24" s="10"/>
      <c r="G24" s="10"/>
      <c r="H24" s="10"/>
      <c r="I24" s="10"/>
    </row>
    <row r="25" spans="2:9" x14ac:dyDescent="0.2">
      <c r="B25" s="29"/>
      <c r="C25" s="29"/>
      <c r="D25" s="29"/>
      <c r="F25" s="10"/>
      <c r="G25" s="10"/>
      <c r="H25" s="10"/>
      <c r="I25" s="10"/>
    </row>
    <row r="26" spans="2:9" x14ac:dyDescent="0.2">
      <c r="B26" s="29"/>
      <c r="C26" s="29"/>
      <c r="D26" s="29"/>
      <c r="F26" s="10"/>
      <c r="G26" s="10"/>
      <c r="H26" s="10"/>
      <c r="I26" s="10"/>
    </row>
    <row r="27" spans="2:9" x14ac:dyDescent="0.2">
      <c r="B27" s="29"/>
      <c r="C27" s="29"/>
      <c r="D27" s="29"/>
      <c r="F27" s="10"/>
      <c r="G27" s="10"/>
      <c r="H27" s="10"/>
      <c r="I27" s="10"/>
    </row>
    <row r="28" spans="2:9" x14ac:dyDescent="0.2">
      <c r="B28" s="29"/>
      <c r="C28" s="29"/>
      <c r="D28" s="29"/>
      <c r="F28" s="10"/>
      <c r="G28" s="10"/>
      <c r="H28" s="10"/>
      <c r="I28" s="10"/>
    </row>
    <row r="29" spans="2:9" x14ac:dyDescent="0.2">
      <c r="B29" s="29"/>
      <c r="C29" s="29"/>
      <c r="D29" s="29"/>
      <c r="F29" s="10"/>
      <c r="G29" s="10"/>
      <c r="H29" s="10"/>
      <c r="I29" s="10"/>
    </row>
    <row r="30" spans="2:9" x14ac:dyDescent="0.2">
      <c r="B30" s="29"/>
      <c r="C30" s="29"/>
      <c r="D30" s="29"/>
      <c r="F30" s="10"/>
      <c r="G30" s="10"/>
      <c r="H30" s="10"/>
      <c r="I30" s="10"/>
    </row>
    <row r="31" spans="2:9" x14ac:dyDescent="0.2">
      <c r="B31" s="29"/>
      <c r="C31" s="29"/>
      <c r="D31" s="29"/>
      <c r="F31" s="10"/>
      <c r="G31" s="10"/>
      <c r="H31" s="10"/>
      <c r="I31" s="10"/>
    </row>
    <row r="32" spans="2:9" x14ac:dyDescent="0.2">
      <c r="B32" s="29"/>
      <c r="C32" s="29"/>
      <c r="D32" s="29"/>
      <c r="F32" s="10"/>
      <c r="G32" s="10"/>
      <c r="H32" s="10"/>
      <c r="I32" s="10"/>
    </row>
    <row r="33" spans="2:9" x14ac:dyDescent="0.2">
      <c r="B33" s="29"/>
      <c r="C33" s="29"/>
      <c r="D33" s="29"/>
      <c r="F33" s="10"/>
      <c r="G33" s="10"/>
      <c r="H33" s="10"/>
      <c r="I33" s="10"/>
    </row>
    <row r="34" spans="2:9" x14ac:dyDescent="0.2">
      <c r="B34" s="29"/>
      <c r="C34" s="29"/>
      <c r="D34" s="29"/>
      <c r="F34" s="10"/>
      <c r="G34" s="10"/>
      <c r="H34" s="10"/>
      <c r="I34" s="10"/>
    </row>
    <row r="35" spans="2:9" x14ac:dyDescent="0.2">
      <c r="B35" s="29"/>
      <c r="C35" s="29"/>
      <c r="D35" s="29"/>
      <c r="F35" s="10"/>
      <c r="G35" s="10"/>
      <c r="H35" s="10"/>
      <c r="I35" s="10"/>
    </row>
    <row r="36" spans="2:9" x14ac:dyDescent="0.2">
      <c r="B36" s="29"/>
      <c r="C36" s="29"/>
      <c r="D36" s="29"/>
      <c r="F36" s="10"/>
      <c r="G36" s="10"/>
      <c r="H36" s="10"/>
      <c r="I36" s="10"/>
    </row>
    <row r="37" spans="2:9" x14ac:dyDescent="0.2">
      <c r="B37" s="29"/>
      <c r="C37" s="29"/>
      <c r="D37" s="29"/>
      <c r="F37" s="10"/>
      <c r="G37" s="10"/>
      <c r="H37" s="10"/>
      <c r="I37" s="10"/>
    </row>
    <row r="38" spans="2:9" x14ac:dyDescent="0.2">
      <c r="B38" s="29"/>
      <c r="C38" s="29"/>
      <c r="D38" s="29"/>
      <c r="F38" s="10"/>
      <c r="G38" s="10"/>
      <c r="H38" s="10"/>
      <c r="I38" s="10"/>
    </row>
    <row r="39" spans="2:9" x14ac:dyDescent="0.2">
      <c r="B39" s="29"/>
      <c r="C39" s="29"/>
      <c r="D39" s="29"/>
      <c r="F39" s="10"/>
      <c r="G39" s="10"/>
      <c r="H39" s="10"/>
      <c r="I39" s="10"/>
    </row>
    <row r="40" spans="2:9" x14ac:dyDescent="0.2">
      <c r="B40" s="29"/>
      <c r="C40" s="29"/>
      <c r="D40" s="29"/>
      <c r="F40" s="10"/>
      <c r="G40" s="10"/>
      <c r="H40" s="10"/>
      <c r="I40" s="10"/>
    </row>
    <row r="41" spans="2:9" x14ac:dyDescent="0.2">
      <c r="B41" s="29"/>
      <c r="C41" s="29"/>
      <c r="D41" s="29"/>
      <c r="F41" s="10"/>
      <c r="G41" s="10"/>
      <c r="H41" s="10"/>
      <c r="I41" s="10"/>
    </row>
    <row r="42" spans="2:9" x14ac:dyDescent="0.2">
      <c r="B42" s="29"/>
      <c r="C42" s="29"/>
      <c r="D42" s="29"/>
      <c r="F42" s="10"/>
      <c r="G42" s="10"/>
      <c r="H42" s="10"/>
      <c r="I42" s="10"/>
    </row>
    <row r="43" spans="2:9" x14ac:dyDescent="0.2">
      <c r="B43" s="29"/>
      <c r="C43" s="29"/>
      <c r="D43" s="29"/>
      <c r="F43" s="10"/>
      <c r="G43" s="10"/>
      <c r="H43" s="10"/>
      <c r="I43" s="10"/>
    </row>
  </sheetData>
  <mergeCells count="1">
    <mergeCell ref="B24:D43"/>
  </mergeCells>
  <dataValidations count="8">
    <dataValidation allowBlank="1" showInputMessage="1" showErrorMessage="1" prompt="Crear parámetros de proyecto en esta hoja de cálculo. Escriba el nombre de la compañía en la celda de la derecha. Hay instrucciones útiles en las celdas de esta columna. Flecha abajo para empezar." sqref="A1" xr:uid="{91F26DDA-7CCA-4E02-A18E-3D1AFE714CB3}"/>
    <dataValidation allowBlank="1" showInputMessage="1" showErrorMessage="1" prompt="El título de esta hoja de cálculo se encuentra en la celda de la derecha." sqref="A2" xr:uid="{2C5B12D8-C364-4164-B4D5-D63E1A2238C2}"/>
    <dataValidation allowBlank="1" showInputMessage="1" showErrorMessage="1" prompt="El mensaje de confidencialidad está en la celda a la derecha." sqref="A3" xr:uid="{3F02BA0A-DD55-43ED-B1CD-B06A26A73841}"/>
    <dataValidation allowBlank="1" showInputMessage="1" showErrorMessage="1" prompt="Hay una sugerencia en la celda de la derecha." sqref="A4" xr:uid="{F3744A54-83FC-47C1-9C15-A50282A47AD8}"/>
    <dataValidation allowBlank="1" showInputMessage="1" showErrorMessage="1" prompt="Escriba la información en la tabla Parámetros que comienza en la celda de la derecha. La siguiente instrucción está en la celda A12." sqref="A5" xr:uid="{1DFF8811-9B69-4644-B785-C216CE5DAA82}"/>
    <dataValidation allowBlank="1" showInputMessage="1" showErrorMessage="1" prompt="Escriba la tarifas mixtas en las celdas a la derecha (celdas C12 a H12). La siguiente instrucción está en la celda A14." sqref="A12" xr:uid="{E6293BD8-FCA4-4626-9AA5-C91B25A408B8}"/>
    <dataValidation allowBlank="1" showInputMessage="1" showErrorMessage="1" prompt="El gráfico de columnas que muestra la comparación entre los costes planeados y los costos reales está en esta celda." sqref="A13" xr:uid="{1BCF02F6-B2B5-45D8-A29B-60CC81801125}"/>
    <dataValidation allowBlank="1" showInputMessage="1" showErrorMessage="1" prompt="El gráfico de columnas que muestra la comparación entre los costes planeados y reales se encuentra en la celda a la derecha. El gráfico de columnas que muestra la comparación entre las horas planeadas y reales se encuentra en la celda F14." sqref="A14" xr:uid="{F38CF4BC-4477-466E-BE3D-3102DF1EE3E4}"/>
  </dataValidations>
  <printOptions horizontalCentered="1"/>
  <pageMargins left="0.4" right="0.4" top="0.4" bottom="0.4" header="0.3" footer="0.3"/>
  <pageSetup paperSize="9" scale="68" fitToHeight="0" orientation="landscape" horizontalDpi="4294967293"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fitToPage="1"/>
  </sheetPr>
  <dimension ref="A1:W10"/>
  <sheetViews>
    <sheetView showGridLines="0" zoomScaleNormal="100" workbookViewId="0"/>
  </sheetViews>
  <sheetFormatPr baseColWidth="10" defaultColWidth="9.140625" defaultRowHeight="14.25" x14ac:dyDescent="0.2"/>
  <cols>
    <col min="1" max="1" width="1.7109375" style="10" customWidth="1"/>
    <col min="2" max="2" width="25.5703125" style="1" customWidth="1"/>
    <col min="3" max="3" width="30.5703125" style="1" bestFit="1" customWidth="1"/>
    <col min="4" max="4" width="15.85546875" style="1" customWidth="1"/>
    <col min="5" max="5" width="14.28515625" style="1" customWidth="1"/>
    <col min="6" max="6" width="12.28515625" style="1" customWidth="1"/>
    <col min="7" max="7" width="11.85546875" style="1" customWidth="1"/>
    <col min="8" max="8" width="19" style="1" customWidth="1"/>
    <col min="9" max="9" width="17.28515625" style="1" customWidth="1"/>
    <col min="10" max="10" width="14.7109375" style="1" customWidth="1"/>
    <col min="11" max="11" width="11.140625" style="1" customWidth="1"/>
    <col min="12" max="12" width="17" style="1" hidden="1" customWidth="1"/>
    <col min="13" max="13" width="10.42578125" style="1" hidden="1" customWidth="1"/>
    <col min="14" max="14" width="16.7109375" style="1" hidden="1" customWidth="1"/>
    <col min="15" max="15" width="15" style="1" hidden="1" customWidth="1"/>
    <col min="16" max="16" width="11.5703125" style="1" hidden="1" customWidth="1"/>
    <col min="17" max="17" width="17.140625" style="1" hidden="1" customWidth="1"/>
    <col min="18" max="18" width="18.140625" style="1" hidden="1" customWidth="1"/>
    <col min="19" max="19" width="12.7109375" style="1" hidden="1" customWidth="1"/>
    <col min="20" max="20" width="19" style="1" hidden="1" customWidth="1"/>
    <col min="21" max="21" width="15.7109375" style="1" hidden="1" customWidth="1"/>
    <col min="22" max="22" width="16.5703125" style="1" hidden="1" customWidth="1"/>
    <col min="23" max="23" width="19.7109375" style="1" hidden="1" customWidth="1"/>
    <col min="24" max="24" width="2.7109375" style="1" customWidth="1"/>
    <col min="25" max="16384" width="9.140625" style="1"/>
  </cols>
  <sheetData>
    <row r="1" spans="1:23" ht="35.45" customHeight="1" x14ac:dyDescent="0.35">
      <c r="B1" s="2" t="str">
        <f>'PARÁMETROS DEL PROYECTO'!B1</f>
        <v>Nombre de la empresa</v>
      </c>
      <c r="C1" s="2"/>
      <c r="D1" s="2"/>
      <c r="E1" s="2"/>
      <c r="F1" s="2"/>
      <c r="G1" s="2"/>
      <c r="H1" s="2"/>
      <c r="I1" s="2"/>
      <c r="J1" s="2"/>
      <c r="K1" s="2"/>
    </row>
    <row r="2" spans="1:23" ht="19.5" x14ac:dyDescent="0.25">
      <c r="B2" s="3" t="s">
        <v>8</v>
      </c>
      <c r="C2" s="3"/>
      <c r="D2" s="3"/>
      <c r="E2" s="3"/>
      <c r="F2" s="3"/>
      <c r="G2" s="3"/>
      <c r="H2" s="3"/>
      <c r="I2" s="3"/>
      <c r="J2" s="3"/>
      <c r="K2" s="3"/>
    </row>
    <row r="3" spans="1:23" s="12" customFormat="1" ht="29.25" customHeight="1" x14ac:dyDescent="0.2">
      <c r="A3" s="15"/>
      <c r="B3" s="13" t="str">
        <f>'PARÁMETROS DEL PROYECTO'!B3</f>
        <v>Nombre de la empresa Confidencial</v>
      </c>
      <c r="C3" s="13"/>
      <c r="D3" s="13"/>
      <c r="E3" s="13"/>
      <c r="F3" s="13"/>
      <c r="G3" s="13"/>
      <c r="H3" s="13"/>
      <c r="I3" s="13"/>
      <c r="J3" s="13"/>
      <c r="K3" s="13"/>
    </row>
    <row r="4" spans="1:23" ht="25.5" customHeight="1" x14ac:dyDescent="0.2">
      <c r="A4" s="19" t="s">
        <v>29</v>
      </c>
      <c r="B4" s="23" t="s">
        <v>30</v>
      </c>
      <c r="C4" s="23" t="s">
        <v>10</v>
      </c>
      <c r="D4" s="23" t="s">
        <v>37</v>
      </c>
      <c r="E4" s="23" t="s">
        <v>38</v>
      </c>
      <c r="F4" s="23" t="s">
        <v>39</v>
      </c>
      <c r="G4" s="23" t="s">
        <v>40</v>
      </c>
      <c r="H4" s="23" t="s">
        <v>41</v>
      </c>
      <c r="I4" s="23" t="s">
        <v>42</v>
      </c>
      <c r="J4" s="23" t="s">
        <v>43</v>
      </c>
      <c r="K4" s="23" t="s">
        <v>44</v>
      </c>
      <c r="L4" s="20" t="s">
        <v>22</v>
      </c>
      <c r="M4" s="20" t="s">
        <v>23</v>
      </c>
      <c r="N4" s="20" t="s">
        <v>24</v>
      </c>
      <c r="O4" s="20" t="s">
        <v>25</v>
      </c>
      <c r="P4" s="20" t="s">
        <v>26</v>
      </c>
      <c r="Q4" s="20" t="s">
        <v>27</v>
      </c>
      <c r="R4" s="21" t="s">
        <v>45</v>
      </c>
      <c r="S4" s="21" t="s">
        <v>46</v>
      </c>
      <c r="T4" s="21" t="s">
        <v>47</v>
      </c>
      <c r="U4" s="21" t="s">
        <v>48</v>
      </c>
      <c r="V4" s="21" t="s">
        <v>49</v>
      </c>
      <c r="W4" s="21" t="s">
        <v>50</v>
      </c>
    </row>
    <row r="5" spans="1:23" x14ac:dyDescent="0.2">
      <c r="B5" t="s">
        <v>31</v>
      </c>
      <c r="C5" t="s">
        <v>11</v>
      </c>
      <c r="D5" s="22">
        <f ca="1">DATE(YEAR(TODAY()),6,9)</f>
        <v>44721</v>
      </c>
      <c r="E5" s="22">
        <f ca="1" xml:space="preserve"> DATE(YEAR(TODAY()),8,7)</f>
        <v>44780</v>
      </c>
      <c r="F5" s="22">
        <f ca="1">DATE(YEAR(TODAY()),6,29)</f>
        <v>44741</v>
      </c>
      <c r="G5" s="22">
        <f ca="1">DATE(YEAR(TODAY()),9,3)</f>
        <v>44807</v>
      </c>
      <c r="H5">
        <v>200</v>
      </c>
      <c r="I5">
        <v>220</v>
      </c>
      <c r="J5">
        <f ca="1">DAYS360(DetallesProyecto[[#This Row],[FECHA DE INICIO ESTIMADA]],DetallesProyecto[[#This Row],[FECHA DE FIN ESTIMADA]],FALSE)</f>
        <v>58</v>
      </c>
      <c r="K5">
        <f ca="1">DAYS360(DetallesProyecto[[#This Row],[INICIO REAL]],DetallesProyecto[[#This Row],[FECHA DE FIN REAL]],FALSE)</f>
        <v>64</v>
      </c>
      <c r="L5" s="26">
        <f>INDEX(Parámetros[],MATCH(DetallesProyecto[[#This Row],[TIPO DE PROYECTO]],Parámetros[TIPO DE PROYECTO],0),MATCH(DetallesProyecto[[#Headers],[ADMINISTRADOR DE CUENTAS]],Parámetros[#Headers],0))*INDEX('PARÁMETROS DEL PROYECTO'!$B$12:$H$12,1,MATCH(DetallesProyecto[[#Headers],[ADMINISTRADOR DE CUENTAS]],Parámetros[#Headers],0))*DetallesProyecto[[#This Row],[HORAS DE TRABAJO ESTIMADAS]]</f>
        <v>7200</v>
      </c>
      <c r="M5" s="26">
        <f>INDEX(Parámetros[],MATCH(DetallesProyecto[[#This Row],[TIPO DE PROYECTO]],Parámetros[TIPO DE PROYECTO],0),MATCH(DetallesProyecto[[#Headers],[JEFE DE PROYECTO]],Parámetros[#Headers],0))*INDEX('PARÁMETROS DEL PROYECTO'!$B$12:$H$12,1,MATCH(DetallesProyecto[[#Headers],[JEFE DE PROYECTO]],Parámetros[#Headers],0))*DetallesProyecto[[#This Row],[HORAS DE TRABAJO ESTIMADAS]]</f>
        <v>2400</v>
      </c>
      <c r="N5" s="26">
        <f>INDEX(Parámetros[],MATCH(DetallesProyecto[[#This Row],[TIPO DE PROYECTO]],Parámetros[TIPO DE PROYECTO],0),MATCH(DetallesProyecto[[#Headers],[ADMINISTRADOR DE ESTRATEGIAS]],Parámetros[#Headers],0))*INDEX('PARÁMETROS DEL PROYECTO'!$B$12:$H$12,1,MATCH(DetallesProyecto[[#Headers],[ADMINISTRADOR DE ESTRATEGIAS]],Parámetros[#Headers],0))*DetallesProyecto[[#This Row],[HORAS DE TRABAJO ESTIMADAS]]</f>
        <v>18000</v>
      </c>
      <c r="O5" s="26">
        <f>INDEX(Parámetros[],MATCH(DetallesProyecto[[#This Row],[TIPO DE PROYECTO]],Parámetros[TIPO DE PROYECTO],0),MATCH(DetallesProyecto[[#Headers],[ESPECIALISTA DE DISEÑO]],Parámetros[#Headers],0))*INDEX('PARÁMETROS DEL PROYECTO'!$B$12:$H$12,1,MATCH(DetallesProyecto[[#Headers],[ESPECIALISTA DE DISEÑO]],Parámetros[#Headers],0))*DetallesProyecto[[#This Row],[HORAS DE TRABAJO ESTIMADAS]]</f>
        <v>0</v>
      </c>
      <c r="P5" s="26">
        <f>INDEX(Parámetros[],MATCH(DetallesProyecto[[#This Row],[TIPO DE PROYECTO]],Parámetros[TIPO DE PROYECTO],0),MATCH(DetallesProyecto[[#Headers],[PERSONAL DEL EVENTO]],Parámetros[#Headers],0))*INDEX('PARÁMETROS DEL PROYECTO'!$B$12:$H$12,1,MATCH(DetallesProyecto[[#Headers],[PERSONAL DEL EVENTO]],Parámetros[#Headers],0))*DetallesProyecto[[#This Row],[HORAS DE TRABAJO ESTIMADAS]]</f>
        <v>0</v>
      </c>
      <c r="Q5" s="26">
        <f>INDEX(Parámetros[],MATCH(DetallesProyecto[[#This Row],[TIPO DE PROYECTO]],Parámetros[TIPO DE PROYECTO],0),MATCH(DetallesProyecto[[#Headers],[PERSONAL DE ADMINISTRACIÓN]],Parámetros[#Headers],0))*INDEX('PARÁMETROS DEL PROYECTO'!$B$12:$H$12,1,MATCH(DetallesProyecto[[#Headers],[PERSONAL DE ADMINISTRACIÓN]],Parámetros[#Headers],0))*DetallesProyecto[[#This Row],[HORAS DE TRABAJO ESTIMADAS]]</f>
        <v>1200</v>
      </c>
      <c r="R5" s="26">
        <f>INDEX(Parámetros[],MATCH(DetallesProyecto[[#This Row],[TIPO DE PROYECTO]],Parámetros[TIPO DE PROYECTO],0),MATCH(DetallesProyecto[[#Headers],[ADMINISTRADOR DE CUENTAS]],Parámetros[#Headers],0))*INDEX('PARÁMETROS DEL PROYECTO'!$B$12:$H$12,1,MATCH(DetallesProyecto[[#Headers],[ADMINISTRADOR DE CUENTAS]],Parámetros[#Headers],0))*DetallesProyecto[[#This Row],[HORAS DE TRABAJO REALES]]</f>
        <v>7920</v>
      </c>
      <c r="S5" s="26">
        <f>INDEX(Parámetros[],MATCH(DetallesProyecto[[#This Row],[TIPO DE PROYECTO]],Parámetros[TIPO DE PROYECTO],0),MATCH(DetallesProyecto[[#Headers],[JEFE DE PROYECTO]],Parámetros[#Headers],0))*INDEX('PARÁMETROS DEL PROYECTO'!$B$12:$H$12,1,MATCH(DetallesProyecto[[#Headers],[JEFE DE PROYECTO]],Parámetros[#Headers],0))*DetallesProyecto[[#This Row],[HORAS DE TRABAJO REALES]]</f>
        <v>2640</v>
      </c>
      <c r="T5" s="26">
        <f>INDEX(Parámetros[],MATCH(DetallesProyecto[[#This Row],[TIPO DE PROYECTO]],Parámetros[TIPO DE PROYECTO],0),MATCH(DetallesProyecto[[#Headers],[ADMINISTRADOR DE ESTRATEGIAS]],Parámetros[#Headers],0))*INDEX('PARÁMETROS DEL PROYECTO'!$B$12:$H$12,1,MATCH(DetallesProyecto[[#Headers],[ADMINISTRADOR DE ESTRATEGIAS]],Parámetros[#Headers],0))*DetallesProyecto[[#This Row],[HORAS DE TRABAJO REALES]]</f>
        <v>19800</v>
      </c>
      <c r="U5" s="26">
        <f>INDEX(Parámetros[],MATCH(DetallesProyecto[[#This Row],[TIPO DE PROYECTO]],Parámetros[TIPO DE PROYECTO],0),MATCH(DetallesProyecto[[#Headers],[ESPECIALISTA DE DISEÑO]],Parámetros[#Headers],0))*INDEX('PARÁMETROS DEL PROYECTO'!$B$12:$H$12,1,MATCH(DetallesProyecto[[#Headers],[ESPECIALISTA DE DISEÑO]],Parámetros[#Headers],0))*DetallesProyecto[[#This Row],[HORAS DE TRABAJO REALES]]</f>
        <v>0</v>
      </c>
      <c r="V5" s="26">
        <f>INDEX(Parámetros[],MATCH(DetallesProyecto[[#This Row],[TIPO DE PROYECTO]],Parámetros[TIPO DE PROYECTO],0),MATCH(DetallesProyecto[[#Headers],[PERSONAL DEL EVENTO]],Parámetros[#Headers],0))*INDEX('PARÁMETROS DEL PROYECTO'!$B$12:$H$12,1,MATCH(DetallesProyecto[[#Headers],[PERSONAL DEL EVENTO]],Parámetros[#Headers],0))*DetallesProyecto[[#This Row],[HORAS DE TRABAJO REALES]]</f>
        <v>0</v>
      </c>
      <c r="W5" s="26">
        <f>INDEX(Parámetros[],MATCH(DetallesProyecto[[#This Row],[TIPO DE PROYECTO]],Parámetros[TIPO DE PROYECTO],0),MATCH(DetallesProyecto[[#Headers],[PERSONAL DE ADMINISTRACIÓN]],Parámetros[#Headers],0))*INDEX('PARÁMETROS DEL PROYECTO'!$B$12:$H$12,1,MATCH(DetallesProyecto[[#Headers],[PERSONAL DE ADMINISTRACIÓN]],Parámetros[#Headers],0))*DetallesProyecto[[#This Row],[HORAS DE TRABAJO REALES]]</f>
        <v>1320</v>
      </c>
    </row>
    <row r="6" spans="1:23" x14ac:dyDescent="0.2">
      <c r="B6" t="s">
        <v>32</v>
      </c>
      <c r="C6" t="s">
        <v>12</v>
      </c>
      <c r="D6" s="22">
        <f ca="1">DATE(YEAR(TODAY())+1,6,25)</f>
        <v>45102</v>
      </c>
      <c r="E6" s="22">
        <f ca="1">DATE(YEAR(TODAY())+1,7,27)</f>
        <v>45134</v>
      </c>
      <c r="F6" s="22">
        <f ca="1">DATE(YEAR(TODAY()),7,15)</f>
        <v>44757</v>
      </c>
      <c r="G6" s="22">
        <f ca="1">DATE(YEAR(TODAY())+1,8,25)</f>
        <v>45163</v>
      </c>
      <c r="H6">
        <v>400</v>
      </c>
      <c r="I6">
        <v>390</v>
      </c>
      <c r="J6">
        <f ca="1">DAYS360(DetallesProyecto[[#This Row],[FECHA DE INICIO ESTIMADA]],DetallesProyecto[[#This Row],[FECHA DE FIN ESTIMADA]],FALSE)</f>
        <v>32</v>
      </c>
      <c r="K6">
        <f ca="1">DAYS360(DetallesProyecto[[#This Row],[INICIO REAL]],DetallesProyecto[[#This Row],[FECHA DE FIN REAL]],FALSE)</f>
        <v>400</v>
      </c>
      <c r="L6" s="26">
        <f>INDEX(Parámetros[],MATCH(DetallesProyecto[[#This Row],[TIPO DE PROYECTO]],Parámetros[TIPO DE PROYECTO],0),MATCH(DetallesProyecto[[#Headers],[ADMINISTRADOR DE CUENTAS]],Parámetros[#Headers],0))*INDEX('PARÁMETROS DEL PROYECTO'!$B$12:$H$12,1,MATCH(DetallesProyecto[[#Headers],[ADMINISTRADOR DE CUENTAS]],Parámetros[#Headers],0))*DetallesProyecto[[#This Row],[HORAS DE TRABAJO ESTIMADAS]]</f>
        <v>14400</v>
      </c>
      <c r="M6" s="26">
        <f>INDEX(Parámetros[],MATCH(DetallesProyecto[[#This Row],[TIPO DE PROYECTO]],Parámetros[TIPO DE PROYECTO],0),MATCH(DetallesProyecto[[#Headers],[JEFE DE PROYECTO]],Parámetros[#Headers],0))*INDEX('PARÁMETROS DEL PROYECTO'!$B$12:$H$12,1,MATCH(DetallesProyecto[[#Headers],[JEFE DE PROYECTO]],Parámetros[#Headers],0))*DetallesProyecto[[#This Row],[HORAS DE TRABAJO ESTIMADAS]]</f>
        <v>24000</v>
      </c>
      <c r="N6" s="26">
        <f>INDEX(Parámetros[],MATCH(DetallesProyecto[[#This Row],[TIPO DE PROYECTO]],Parámetros[TIPO DE PROYECTO],0),MATCH(DetallesProyecto[[#Headers],[ADMINISTRADOR DE ESTRATEGIAS]],Parámetros[#Headers],0))*INDEX('PARÁMETROS DEL PROYECTO'!$B$12:$H$12,1,MATCH(DetallesProyecto[[#Headers],[ADMINISTRADOR DE ESTRATEGIAS]],Parámetros[#Headers],0))*DetallesProyecto[[#This Row],[HORAS DE TRABAJO ESTIMADAS]]</f>
        <v>6000</v>
      </c>
      <c r="O6" s="26">
        <f>INDEX(Parámetros[],MATCH(DetallesProyecto[[#This Row],[TIPO DE PROYECTO]],Parámetros[TIPO DE PROYECTO],0),MATCH(DetallesProyecto[[#Headers],[ESPECIALISTA DE DISEÑO]],Parámetros[#Headers],0))*INDEX('PARÁMETROS DEL PROYECTO'!$B$12:$H$12,1,MATCH(DetallesProyecto[[#Headers],[ESPECIALISTA DE DISEÑO]],Parámetros[#Headers],0))*DetallesProyecto[[#This Row],[HORAS DE TRABAJO ESTIMADAS]]</f>
        <v>4000</v>
      </c>
      <c r="P6" s="26">
        <f>INDEX(Parámetros[],MATCH(DetallesProyecto[[#This Row],[TIPO DE PROYECTO]],Parámetros[TIPO DE PROYECTO],0),MATCH(DetallesProyecto[[#Headers],[PERSONAL DEL EVENTO]],Parámetros[#Headers],0))*INDEX('PARÁMETROS DEL PROYECTO'!$B$12:$H$12,1,MATCH(DetallesProyecto[[#Headers],[PERSONAL DEL EVENTO]],Parámetros[#Headers],0))*DetallesProyecto[[#This Row],[HORAS DE TRABAJO ESTIMADAS]]</f>
        <v>0</v>
      </c>
      <c r="Q6" s="26">
        <f>INDEX(Parámetros[],MATCH(DetallesProyecto[[#This Row],[TIPO DE PROYECTO]],Parámetros[TIPO DE PROYECTO],0),MATCH(DetallesProyecto[[#Headers],[PERSONAL DE ADMINISTRACIÓN]],Parámetros[#Headers],0))*INDEX('PARÁMETROS DEL PROYECTO'!$B$12:$H$12,1,MATCH(DetallesProyecto[[#Headers],[PERSONAL DE ADMINISTRACIÓN]],Parámetros[#Headers],0))*DetallesProyecto[[#This Row],[HORAS DE TRABAJO ESTIMADAS]]</f>
        <v>2400</v>
      </c>
      <c r="R6" s="26">
        <f>INDEX(Parámetros[],MATCH(DetallesProyecto[[#This Row],[TIPO DE PROYECTO]],Parámetros[TIPO DE PROYECTO],0),MATCH(DetallesProyecto[[#Headers],[ADMINISTRADOR DE CUENTAS]],Parámetros[#Headers],0))*INDEX('PARÁMETROS DEL PROYECTO'!$B$12:$H$12,1,MATCH(DetallesProyecto[[#Headers],[ADMINISTRADOR DE CUENTAS]],Parámetros[#Headers],0))*DetallesProyecto[[#This Row],[HORAS DE TRABAJO REALES]]</f>
        <v>14040</v>
      </c>
      <c r="S6" s="26">
        <f>INDEX(Parámetros[],MATCH(DetallesProyecto[[#This Row],[TIPO DE PROYECTO]],Parámetros[TIPO DE PROYECTO],0),MATCH(DetallesProyecto[[#Headers],[JEFE DE PROYECTO]],Parámetros[#Headers],0))*INDEX('PARÁMETROS DEL PROYECTO'!$B$12:$H$12,1,MATCH(DetallesProyecto[[#Headers],[JEFE DE PROYECTO]],Parámetros[#Headers],0))*DetallesProyecto[[#This Row],[HORAS DE TRABAJO REALES]]</f>
        <v>23400</v>
      </c>
      <c r="T6" s="26">
        <f>INDEX(Parámetros[],MATCH(DetallesProyecto[[#This Row],[TIPO DE PROYECTO]],Parámetros[TIPO DE PROYECTO],0),MATCH(DetallesProyecto[[#Headers],[ADMINISTRADOR DE ESTRATEGIAS]],Parámetros[#Headers],0))*INDEX('PARÁMETROS DEL PROYECTO'!$B$12:$H$12,1,MATCH(DetallesProyecto[[#Headers],[ADMINISTRADOR DE ESTRATEGIAS]],Parámetros[#Headers],0))*DetallesProyecto[[#This Row],[HORAS DE TRABAJO REALES]]</f>
        <v>5850</v>
      </c>
      <c r="U6" s="26">
        <f>INDEX(Parámetros[],MATCH(DetallesProyecto[[#This Row],[TIPO DE PROYECTO]],Parámetros[TIPO DE PROYECTO],0),MATCH(DetallesProyecto[[#Headers],[ESPECIALISTA DE DISEÑO]],Parámetros[#Headers],0))*INDEX('PARÁMETROS DEL PROYECTO'!$B$12:$H$12,1,MATCH(DetallesProyecto[[#Headers],[ESPECIALISTA DE DISEÑO]],Parámetros[#Headers],0))*DetallesProyecto[[#This Row],[HORAS DE TRABAJO REALES]]</f>
        <v>3900</v>
      </c>
      <c r="V6" s="26">
        <f>INDEX(Parámetros[],MATCH(DetallesProyecto[[#This Row],[TIPO DE PROYECTO]],Parámetros[TIPO DE PROYECTO],0),MATCH(DetallesProyecto[[#Headers],[PERSONAL DEL EVENTO]],Parámetros[#Headers],0))*INDEX('PARÁMETROS DEL PROYECTO'!$B$12:$H$12,1,MATCH(DetallesProyecto[[#Headers],[PERSONAL DEL EVENTO]],Parámetros[#Headers],0))*DetallesProyecto[[#This Row],[HORAS DE TRABAJO REALES]]</f>
        <v>0</v>
      </c>
      <c r="W6" s="26">
        <f>INDEX(Parámetros[],MATCH(DetallesProyecto[[#This Row],[TIPO DE PROYECTO]],Parámetros[TIPO DE PROYECTO],0),MATCH(DetallesProyecto[[#Headers],[PERSONAL DE ADMINISTRACIÓN]],Parámetros[#Headers],0))*INDEX('PARÁMETROS DEL PROYECTO'!$B$12:$H$12,1,MATCH(DetallesProyecto[[#Headers],[PERSONAL DE ADMINISTRACIÓN]],Parámetros[#Headers],0))*DetallesProyecto[[#This Row],[HORAS DE TRABAJO REALES]]</f>
        <v>2340</v>
      </c>
    </row>
    <row r="7" spans="1:23" x14ac:dyDescent="0.2">
      <c r="B7" t="s">
        <v>33</v>
      </c>
      <c r="C7" t="s">
        <v>13</v>
      </c>
      <c r="D7" s="22">
        <f ca="1">DATE(YEAR(TODAY())+2,7,12)</f>
        <v>45485</v>
      </c>
      <c r="E7" s="22">
        <f ca="1">DATE(YEAR(TODAY())+2,9,19)</f>
        <v>45554</v>
      </c>
      <c r="F7" s="22">
        <v>45876</v>
      </c>
      <c r="G7" s="22">
        <v>45940</v>
      </c>
      <c r="H7">
        <v>500</v>
      </c>
      <c r="I7">
        <v>500</v>
      </c>
      <c r="J7">
        <f ca="1">DAYS360(DetallesProyecto[[#This Row],[FECHA DE INICIO ESTIMADA]],DetallesProyecto[[#This Row],[FECHA DE FIN ESTIMADA]],FALSE)</f>
        <v>67</v>
      </c>
      <c r="K7">
        <f>DAYS360(DetallesProyecto[[#This Row],[INICIO REAL]],DetallesProyecto[[#This Row],[FECHA DE FIN REAL]],FALSE)</f>
        <v>63</v>
      </c>
      <c r="L7" s="26">
        <f>INDEX(Parámetros[],MATCH(DetallesProyecto[[#This Row],[TIPO DE PROYECTO]],Parámetros[TIPO DE PROYECTO],0),MATCH(DetallesProyecto[[#Headers],[ADMINISTRADOR DE CUENTAS]],Parámetros[#Headers],0))*INDEX('PARÁMETROS DEL PROYECTO'!$B$12:$H$12,1,MATCH(DetallesProyecto[[#Headers],[ADMINISTRADOR DE CUENTAS]],Parámetros[#Headers],0))*DetallesProyecto[[#This Row],[HORAS DE TRABAJO ESTIMADAS]]</f>
        <v>18000</v>
      </c>
      <c r="M7" s="26">
        <f>INDEX(Parámetros[],MATCH(DetallesProyecto[[#This Row],[TIPO DE PROYECTO]],Parámetros[TIPO DE PROYECTO],0),MATCH(DetallesProyecto[[#Headers],[JEFE DE PROYECTO]],Parámetros[#Headers],0))*INDEX('PARÁMETROS DEL PROYECTO'!$B$12:$H$12,1,MATCH(DetallesProyecto[[#Headers],[JEFE DE PROYECTO]],Parámetros[#Headers],0))*DetallesProyecto[[#This Row],[HORAS DE TRABAJO ESTIMADAS]]</f>
        <v>12000</v>
      </c>
      <c r="N7" s="26">
        <f>INDEX(Parámetros[],MATCH(DetallesProyecto[[#This Row],[TIPO DE PROYECTO]],Parámetros[TIPO DE PROYECTO],0),MATCH(DetallesProyecto[[#Headers],[ADMINISTRADOR DE ESTRATEGIAS]],Parámetros[#Headers],0))*INDEX('PARÁMETROS DEL PROYECTO'!$B$12:$H$12,1,MATCH(DetallesProyecto[[#Headers],[ADMINISTRADOR DE ESTRATEGIAS]],Parámetros[#Headers],0))*DetallesProyecto[[#This Row],[HORAS DE TRABAJO ESTIMADAS]]</f>
        <v>0</v>
      </c>
      <c r="O7" s="26">
        <f>INDEX(Parámetros[],MATCH(DetallesProyecto[[#This Row],[TIPO DE PROYECTO]],Parámetros[TIPO DE PROYECTO],0),MATCH(DetallesProyecto[[#Headers],[ESPECIALISTA DE DISEÑO]],Parámetros[#Headers],0))*INDEX('PARÁMETROS DEL PROYECTO'!$B$12:$H$12,1,MATCH(DetallesProyecto[[#Headers],[ESPECIALISTA DE DISEÑO]],Parámetros[#Headers],0))*DetallesProyecto[[#This Row],[HORAS DE TRABAJO ESTIMADAS]]</f>
        <v>25000</v>
      </c>
      <c r="P7" s="26">
        <f>INDEX(Parámetros[],MATCH(DetallesProyecto[[#This Row],[TIPO DE PROYECTO]],Parámetros[TIPO DE PROYECTO],0),MATCH(DetallesProyecto[[#Headers],[PERSONAL DEL EVENTO]],Parámetros[#Headers],0))*INDEX('PARÁMETROS DEL PROYECTO'!$B$12:$H$12,1,MATCH(DetallesProyecto[[#Headers],[PERSONAL DEL EVENTO]],Parámetros[#Headers],0))*DetallesProyecto[[#This Row],[HORAS DE TRABAJO ESTIMADAS]]</f>
        <v>0</v>
      </c>
      <c r="Q7" s="26">
        <f>INDEX(Parámetros[],MATCH(DetallesProyecto[[#This Row],[TIPO DE PROYECTO]],Parámetros[TIPO DE PROYECTO],0),MATCH(DetallesProyecto[[#Headers],[PERSONAL DE ADMINISTRACIÓN]],Parámetros[#Headers],0))*INDEX('PARÁMETROS DEL PROYECTO'!$B$12:$H$12,1,MATCH(DetallesProyecto[[#Headers],[PERSONAL DE ADMINISTRACIÓN]],Parámetros[#Headers],0))*DetallesProyecto[[#This Row],[HORAS DE TRABAJO ESTIMADAS]]</f>
        <v>3000</v>
      </c>
      <c r="R7" s="26">
        <f>INDEX(Parámetros[],MATCH(DetallesProyecto[[#This Row],[TIPO DE PROYECTO]],Parámetros[TIPO DE PROYECTO],0),MATCH(DetallesProyecto[[#Headers],[ADMINISTRADOR DE CUENTAS]],Parámetros[#Headers],0))*INDEX('PARÁMETROS DEL PROYECTO'!$B$12:$H$12,1,MATCH(DetallesProyecto[[#Headers],[ADMINISTRADOR DE CUENTAS]],Parámetros[#Headers],0))*DetallesProyecto[[#This Row],[HORAS DE TRABAJO REALES]]</f>
        <v>18000</v>
      </c>
      <c r="S7" s="26">
        <f>INDEX(Parámetros[],MATCH(DetallesProyecto[[#This Row],[TIPO DE PROYECTO]],Parámetros[TIPO DE PROYECTO],0),MATCH(DetallesProyecto[[#Headers],[JEFE DE PROYECTO]],Parámetros[#Headers],0))*INDEX('PARÁMETROS DEL PROYECTO'!$B$12:$H$12,1,MATCH(DetallesProyecto[[#Headers],[JEFE DE PROYECTO]],Parámetros[#Headers],0))*DetallesProyecto[[#This Row],[HORAS DE TRABAJO REALES]]</f>
        <v>12000</v>
      </c>
      <c r="T7" s="26">
        <f>INDEX(Parámetros[],MATCH(DetallesProyecto[[#This Row],[TIPO DE PROYECTO]],Parámetros[TIPO DE PROYECTO],0),MATCH(DetallesProyecto[[#Headers],[ADMINISTRADOR DE ESTRATEGIAS]],Parámetros[#Headers],0))*INDEX('PARÁMETROS DEL PROYECTO'!$B$12:$H$12,1,MATCH(DetallesProyecto[[#Headers],[ADMINISTRADOR DE ESTRATEGIAS]],Parámetros[#Headers],0))*DetallesProyecto[[#This Row],[HORAS DE TRABAJO REALES]]</f>
        <v>0</v>
      </c>
      <c r="U7" s="26">
        <f>INDEX(Parámetros[],MATCH(DetallesProyecto[[#This Row],[TIPO DE PROYECTO]],Parámetros[TIPO DE PROYECTO],0),MATCH(DetallesProyecto[[#Headers],[ESPECIALISTA DE DISEÑO]],Parámetros[#Headers],0))*INDEX('PARÁMETROS DEL PROYECTO'!$B$12:$H$12,1,MATCH(DetallesProyecto[[#Headers],[ESPECIALISTA DE DISEÑO]],Parámetros[#Headers],0))*DetallesProyecto[[#This Row],[HORAS DE TRABAJO REALES]]</f>
        <v>25000</v>
      </c>
      <c r="V7" s="26">
        <f>INDEX(Parámetros[],MATCH(DetallesProyecto[[#This Row],[TIPO DE PROYECTO]],Parámetros[TIPO DE PROYECTO],0),MATCH(DetallesProyecto[[#Headers],[PERSONAL DEL EVENTO]],Parámetros[#Headers],0))*INDEX('PARÁMETROS DEL PROYECTO'!$B$12:$H$12,1,MATCH(DetallesProyecto[[#Headers],[PERSONAL DEL EVENTO]],Parámetros[#Headers],0))*DetallesProyecto[[#This Row],[HORAS DE TRABAJO REALES]]</f>
        <v>0</v>
      </c>
      <c r="W7" s="26">
        <f>INDEX(Parámetros[],MATCH(DetallesProyecto[[#This Row],[TIPO DE PROYECTO]],Parámetros[TIPO DE PROYECTO],0),MATCH(DetallesProyecto[[#Headers],[PERSONAL DE ADMINISTRACIÓN]],Parámetros[#Headers],0))*INDEX('PARÁMETROS DEL PROYECTO'!$B$12:$H$12,1,MATCH(DetallesProyecto[[#Headers],[PERSONAL DE ADMINISTRACIÓN]],Parámetros[#Headers],0))*DetallesProyecto[[#This Row],[HORAS DE TRABAJO REALES]]</f>
        <v>3000</v>
      </c>
    </row>
    <row r="8" spans="1:23" x14ac:dyDescent="0.2">
      <c r="B8" t="s">
        <v>34</v>
      </c>
      <c r="C8" t="s">
        <v>14</v>
      </c>
      <c r="D8" s="22">
        <f ca="1">DATE(YEAR(TODAY())+3,7,30)</f>
        <v>45868</v>
      </c>
      <c r="E8" s="22">
        <f ca="1">DATE(YEAR(TODAY())+3,9,28)</f>
        <v>45928</v>
      </c>
      <c r="F8" s="22">
        <f ca="1">DATE(YEAR(TODAY())+3,9,14)</f>
        <v>45914</v>
      </c>
      <c r="G8" s="22">
        <f ca="1">DATE(YEAR(TODAY())+3,11,13)</f>
        <v>45974</v>
      </c>
      <c r="H8">
        <v>150</v>
      </c>
      <c r="I8">
        <v>145</v>
      </c>
      <c r="J8">
        <f ca="1">DAYS360(DetallesProyecto[[#This Row],[FECHA DE INICIO ESTIMADA]],DetallesProyecto[[#This Row],[FECHA DE FIN ESTIMADA]],FALSE)</f>
        <v>58</v>
      </c>
      <c r="K8">
        <f ca="1">DAYS360(DetallesProyecto[[#This Row],[INICIO REAL]],DetallesProyecto[[#This Row],[FECHA DE FIN REAL]],FALSE)</f>
        <v>59</v>
      </c>
      <c r="L8" s="26">
        <f>INDEX(Parámetros[],MATCH(DetallesProyecto[[#This Row],[TIPO DE PROYECTO]],Parámetros[TIPO DE PROYECTO],0),MATCH(DetallesProyecto[[#Headers],[ADMINISTRADOR DE CUENTAS]],Parámetros[#Headers],0))*INDEX('PARÁMETROS DEL PROYECTO'!$B$12:$H$12,1,MATCH(DetallesProyecto[[#Headers],[ADMINISTRADOR DE CUENTAS]],Parámetros[#Headers],0))*DetallesProyecto[[#This Row],[HORAS DE TRABAJO ESTIMADAS]]</f>
        <v>5400</v>
      </c>
      <c r="M8" s="26">
        <f>INDEX(Parámetros[],MATCH(DetallesProyecto[[#This Row],[TIPO DE PROYECTO]],Parámetros[TIPO DE PROYECTO],0),MATCH(DetallesProyecto[[#Headers],[JEFE DE PROYECTO]],Parámetros[#Headers],0))*INDEX('PARÁMETROS DEL PROYECTO'!$B$12:$H$12,1,MATCH(DetallesProyecto[[#Headers],[JEFE DE PROYECTO]],Parámetros[#Headers],0))*DetallesProyecto[[#This Row],[HORAS DE TRABAJO ESTIMADAS]]</f>
        <v>10800</v>
      </c>
      <c r="N8" s="26">
        <f>INDEX(Parámetros[],MATCH(DetallesProyecto[[#This Row],[TIPO DE PROYECTO]],Parámetros[TIPO DE PROYECTO],0),MATCH(DetallesProyecto[[#Headers],[ADMINISTRADOR DE ESTRATEGIAS]],Parámetros[#Headers],0))*INDEX('PARÁMETROS DEL PROYECTO'!$B$12:$H$12,1,MATCH(DetallesProyecto[[#Headers],[ADMINISTRADOR DE ESTRATEGIAS]],Parámetros[#Headers],0))*DetallesProyecto[[#This Row],[HORAS DE TRABAJO ESTIMADAS]]</f>
        <v>0</v>
      </c>
      <c r="O8" s="26">
        <f>INDEX(Parámetros[],MATCH(DetallesProyecto[[#This Row],[TIPO DE PROYECTO]],Parámetros[TIPO DE PROYECTO],0),MATCH(DetallesProyecto[[#Headers],[ESPECIALISTA DE DISEÑO]],Parámetros[#Headers],0))*INDEX('PARÁMETROS DEL PROYECTO'!$B$12:$H$12,1,MATCH(DetallesProyecto[[#Headers],[ESPECIALISTA DE DISEÑO]],Parámetros[#Headers],0))*DetallesProyecto[[#This Row],[HORAS DE TRABAJO ESTIMADAS]]</f>
        <v>0</v>
      </c>
      <c r="P8" s="26">
        <f>INDEX(Parámetros[],MATCH(DetallesProyecto[[#This Row],[TIPO DE PROYECTO]],Parámetros[TIPO DE PROYECTO],0),MATCH(DetallesProyecto[[#Headers],[PERSONAL DEL EVENTO]],Parámetros[#Headers],0))*INDEX('PARÁMETROS DEL PROYECTO'!$B$12:$H$12,1,MATCH(DetallesProyecto[[#Headers],[PERSONAL DEL EVENTO]],Parámetros[#Headers],0))*DetallesProyecto[[#This Row],[HORAS DE TRABAJO ESTIMADAS]]</f>
        <v>1200</v>
      </c>
      <c r="Q8" s="26">
        <f>INDEX(Parámetros[],MATCH(DetallesProyecto[[#This Row],[TIPO DE PROYECTO]],Parámetros[TIPO DE PROYECTO],0),MATCH(DetallesProyecto[[#Headers],[PERSONAL DE ADMINISTRACIÓN]],Parámetros[#Headers],0))*INDEX('PARÁMETROS DEL PROYECTO'!$B$12:$H$12,1,MATCH(DetallesProyecto[[#Headers],[PERSONAL DE ADMINISTRACIÓN]],Parámetros[#Headers],0))*DetallesProyecto[[#This Row],[HORAS DE TRABAJO ESTIMADAS]]</f>
        <v>900</v>
      </c>
      <c r="R8" s="26">
        <f>INDEX(Parámetros[],MATCH(DetallesProyecto[[#This Row],[TIPO DE PROYECTO]],Parámetros[TIPO DE PROYECTO],0),MATCH(DetallesProyecto[[#Headers],[ADMINISTRADOR DE CUENTAS]],Parámetros[#Headers],0))*INDEX('PARÁMETROS DEL PROYECTO'!$B$12:$H$12,1,MATCH(DetallesProyecto[[#Headers],[ADMINISTRADOR DE CUENTAS]],Parámetros[#Headers],0))*DetallesProyecto[[#This Row],[HORAS DE TRABAJO REALES]]</f>
        <v>5220</v>
      </c>
      <c r="S8" s="26">
        <f>INDEX(Parámetros[],MATCH(DetallesProyecto[[#This Row],[TIPO DE PROYECTO]],Parámetros[TIPO DE PROYECTO],0),MATCH(DetallesProyecto[[#Headers],[JEFE DE PROYECTO]],Parámetros[#Headers],0))*INDEX('PARÁMETROS DEL PROYECTO'!$B$12:$H$12,1,MATCH(DetallesProyecto[[#Headers],[JEFE DE PROYECTO]],Parámetros[#Headers],0))*DetallesProyecto[[#This Row],[HORAS DE TRABAJO REALES]]</f>
        <v>10440</v>
      </c>
      <c r="T8" s="26">
        <f>INDEX(Parámetros[],MATCH(DetallesProyecto[[#This Row],[TIPO DE PROYECTO]],Parámetros[TIPO DE PROYECTO],0),MATCH(DetallesProyecto[[#Headers],[ADMINISTRADOR DE ESTRATEGIAS]],Parámetros[#Headers],0))*INDEX('PARÁMETROS DEL PROYECTO'!$B$12:$H$12,1,MATCH(DetallesProyecto[[#Headers],[ADMINISTRADOR DE ESTRATEGIAS]],Parámetros[#Headers],0))*DetallesProyecto[[#This Row],[HORAS DE TRABAJO REALES]]</f>
        <v>0</v>
      </c>
      <c r="U8" s="26">
        <f>INDEX(Parámetros[],MATCH(DetallesProyecto[[#This Row],[TIPO DE PROYECTO]],Parámetros[TIPO DE PROYECTO],0),MATCH(DetallesProyecto[[#Headers],[ESPECIALISTA DE DISEÑO]],Parámetros[#Headers],0))*INDEX('PARÁMETROS DEL PROYECTO'!$B$12:$H$12,1,MATCH(DetallesProyecto[[#Headers],[ESPECIALISTA DE DISEÑO]],Parámetros[#Headers],0))*DetallesProyecto[[#This Row],[HORAS DE TRABAJO REALES]]</f>
        <v>0</v>
      </c>
      <c r="V8" s="26">
        <f>INDEX(Parámetros[],MATCH(DetallesProyecto[[#This Row],[TIPO DE PROYECTO]],Parámetros[TIPO DE PROYECTO],0),MATCH(DetallesProyecto[[#Headers],[PERSONAL DEL EVENTO]],Parámetros[#Headers],0))*INDEX('PARÁMETROS DEL PROYECTO'!$B$12:$H$12,1,MATCH(DetallesProyecto[[#Headers],[PERSONAL DEL EVENTO]],Parámetros[#Headers],0))*DetallesProyecto[[#This Row],[HORAS DE TRABAJO REALES]]</f>
        <v>1160</v>
      </c>
      <c r="W8" s="26">
        <f>INDEX(Parámetros[],MATCH(DetallesProyecto[[#This Row],[TIPO DE PROYECTO]],Parámetros[TIPO DE PROYECTO],0),MATCH(DetallesProyecto[[#Headers],[PERSONAL DE ADMINISTRACIÓN]],Parámetros[#Headers],0))*INDEX('PARÁMETROS DEL PROYECTO'!$B$12:$H$12,1,MATCH(DetallesProyecto[[#Headers],[PERSONAL DE ADMINISTRACIÓN]],Parámetros[#Headers],0))*DetallesProyecto[[#This Row],[HORAS DE TRABAJO REALES]]</f>
        <v>870</v>
      </c>
    </row>
    <row r="9" spans="1:23" x14ac:dyDescent="0.2">
      <c r="B9" t="s">
        <v>35</v>
      </c>
      <c r="C9" t="s">
        <v>15</v>
      </c>
      <c r="D9" s="22">
        <f ca="1">DATE(YEAR(TODAY())+4,8,11)</f>
        <v>46245</v>
      </c>
      <c r="E9" s="22">
        <f ca="1">DATE(YEAR(TODAY())+4,8,21)</f>
        <v>46255</v>
      </c>
      <c r="F9" s="22">
        <f ca="1">DATE(YEAR(TODAY())+4,9,14)</f>
        <v>46279</v>
      </c>
      <c r="G9" s="22">
        <f ca="1">DATE(YEAR(TODAY())+4,9,25)</f>
        <v>46290</v>
      </c>
      <c r="H9">
        <v>250</v>
      </c>
      <c r="I9">
        <v>255</v>
      </c>
      <c r="J9">
        <f ca="1">DAYS360(DetallesProyecto[[#This Row],[FECHA DE INICIO ESTIMADA]],DetallesProyecto[[#This Row],[FECHA DE FIN ESTIMADA]],FALSE)</f>
        <v>10</v>
      </c>
      <c r="K9">
        <f ca="1">DAYS360(DetallesProyecto[[#This Row],[INICIO REAL]],DetallesProyecto[[#This Row],[FECHA DE FIN REAL]],FALSE)</f>
        <v>11</v>
      </c>
      <c r="L9" s="26">
        <f>INDEX(Parámetros[],MATCH(DetallesProyecto[[#This Row],[TIPO DE PROYECTO]],Parámetros[TIPO DE PROYECTO],0),MATCH(DetallesProyecto[[#Headers],[ADMINISTRADOR DE CUENTAS]],Parámetros[#Headers],0))*INDEX('PARÁMETROS DEL PROYECTO'!$B$12:$H$12,1,MATCH(DetallesProyecto[[#Headers],[ADMINISTRADOR DE CUENTAS]],Parámetros[#Headers],0))*DetallesProyecto[[#This Row],[HORAS DE TRABAJO ESTIMADAS]]</f>
        <v>9000</v>
      </c>
      <c r="M9" s="26">
        <f>INDEX(Parámetros[],MATCH(DetallesProyecto[[#This Row],[TIPO DE PROYECTO]],Parámetros[TIPO DE PROYECTO],0),MATCH(DetallesProyecto[[#Headers],[JEFE DE PROYECTO]],Parámetros[#Headers],0))*INDEX('PARÁMETROS DEL PROYECTO'!$B$12:$H$12,1,MATCH(DetallesProyecto[[#Headers],[JEFE DE PROYECTO]],Parámetros[#Headers],0))*DetallesProyecto[[#This Row],[HORAS DE TRABAJO ESTIMADAS]]</f>
        <v>3000</v>
      </c>
      <c r="N9" s="26">
        <f>INDEX(Parámetros[],MATCH(DetallesProyecto[[#This Row],[TIPO DE PROYECTO]],Parámetros[TIPO DE PROYECTO],0),MATCH(DetallesProyecto[[#Headers],[ADMINISTRADOR DE ESTRATEGIAS]],Parámetros[#Headers],0))*INDEX('PARÁMETROS DEL PROYECTO'!$B$12:$H$12,1,MATCH(DetallesProyecto[[#Headers],[ADMINISTRADOR DE ESTRATEGIAS]],Parámetros[#Headers],0))*DetallesProyecto[[#This Row],[HORAS DE TRABAJO ESTIMADAS]]</f>
        <v>0</v>
      </c>
      <c r="O9" s="26">
        <f>INDEX(Parámetros[],MATCH(DetallesProyecto[[#This Row],[TIPO DE PROYECTO]],Parámetros[TIPO DE PROYECTO],0),MATCH(DetallesProyecto[[#Headers],[ESPECIALISTA DE DISEÑO]],Parámetros[#Headers],0))*INDEX('PARÁMETROS DEL PROYECTO'!$B$12:$H$12,1,MATCH(DetallesProyecto[[#Headers],[ESPECIALISTA DE DISEÑO]],Parámetros[#Headers],0))*DetallesProyecto[[#This Row],[HORAS DE TRABAJO ESTIMADAS]]</f>
        <v>0</v>
      </c>
      <c r="P9" s="26">
        <f>INDEX(Parámetros[],MATCH(DetallesProyecto[[#This Row],[TIPO DE PROYECTO]],Parámetros[TIPO DE PROYECTO],0),MATCH(DetallesProyecto[[#Headers],[PERSONAL DEL EVENTO]],Parámetros[#Headers],0))*INDEX('PARÁMETROS DEL PROYECTO'!$B$12:$H$12,1,MATCH(DetallesProyecto[[#Headers],[PERSONAL DEL EVENTO]],Parámetros[#Headers],0))*DetallesProyecto[[#This Row],[HORAS DE TRABAJO ESTIMADAS]]</f>
        <v>12000</v>
      </c>
      <c r="Q9" s="26">
        <f>INDEX(Parámetros[],MATCH(DetallesProyecto[[#This Row],[TIPO DE PROYECTO]],Parámetros[TIPO DE PROYECTO],0),MATCH(DetallesProyecto[[#Headers],[PERSONAL DE ADMINISTRACIÓN]],Parámetros[#Headers],0))*INDEX('PARÁMETROS DEL PROYECTO'!$B$12:$H$12,1,MATCH(DetallesProyecto[[#Headers],[PERSONAL DE ADMINISTRACIÓN]],Parámetros[#Headers],0))*DetallesProyecto[[#This Row],[HORAS DE TRABAJO ESTIMADAS]]</f>
        <v>1500</v>
      </c>
      <c r="R9" s="26">
        <f>INDEX(Parámetros[],MATCH(DetallesProyecto[[#This Row],[TIPO DE PROYECTO]],Parámetros[TIPO DE PROYECTO],0),MATCH(DetallesProyecto[[#Headers],[ADMINISTRADOR DE CUENTAS]],Parámetros[#Headers],0))*INDEX('PARÁMETROS DEL PROYECTO'!$B$12:$H$12,1,MATCH(DetallesProyecto[[#Headers],[ADMINISTRADOR DE CUENTAS]],Parámetros[#Headers],0))*DetallesProyecto[[#This Row],[HORAS DE TRABAJO REALES]]</f>
        <v>9180</v>
      </c>
      <c r="S9" s="26">
        <f>INDEX(Parámetros[],MATCH(DetallesProyecto[[#This Row],[TIPO DE PROYECTO]],Parámetros[TIPO DE PROYECTO],0),MATCH(DetallesProyecto[[#Headers],[JEFE DE PROYECTO]],Parámetros[#Headers],0))*INDEX('PARÁMETROS DEL PROYECTO'!$B$12:$H$12,1,MATCH(DetallesProyecto[[#Headers],[JEFE DE PROYECTO]],Parámetros[#Headers],0))*DetallesProyecto[[#This Row],[HORAS DE TRABAJO REALES]]</f>
        <v>3060</v>
      </c>
      <c r="T9" s="26">
        <f>INDEX(Parámetros[],MATCH(DetallesProyecto[[#This Row],[TIPO DE PROYECTO]],Parámetros[TIPO DE PROYECTO],0),MATCH(DetallesProyecto[[#Headers],[ADMINISTRADOR DE ESTRATEGIAS]],Parámetros[#Headers],0))*INDEX('PARÁMETROS DEL PROYECTO'!$B$12:$H$12,1,MATCH(DetallesProyecto[[#Headers],[ADMINISTRADOR DE ESTRATEGIAS]],Parámetros[#Headers],0))*DetallesProyecto[[#This Row],[HORAS DE TRABAJO REALES]]</f>
        <v>0</v>
      </c>
      <c r="U9" s="26">
        <f>INDEX(Parámetros[],MATCH(DetallesProyecto[[#This Row],[TIPO DE PROYECTO]],Parámetros[TIPO DE PROYECTO],0),MATCH(DetallesProyecto[[#Headers],[ESPECIALISTA DE DISEÑO]],Parámetros[#Headers],0))*INDEX('PARÁMETROS DEL PROYECTO'!$B$12:$H$12,1,MATCH(DetallesProyecto[[#Headers],[ESPECIALISTA DE DISEÑO]],Parámetros[#Headers],0))*DetallesProyecto[[#This Row],[HORAS DE TRABAJO REALES]]</f>
        <v>0</v>
      </c>
      <c r="V9" s="26">
        <f>INDEX(Parámetros[],MATCH(DetallesProyecto[[#This Row],[TIPO DE PROYECTO]],Parámetros[TIPO DE PROYECTO],0),MATCH(DetallesProyecto[[#Headers],[PERSONAL DEL EVENTO]],Parámetros[#Headers],0))*INDEX('PARÁMETROS DEL PROYECTO'!$B$12:$H$12,1,MATCH(DetallesProyecto[[#Headers],[PERSONAL DEL EVENTO]],Parámetros[#Headers],0))*DetallesProyecto[[#This Row],[HORAS DE TRABAJO REALES]]</f>
        <v>12240</v>
      </c>
      <c r="W9" s="26">
        <f>INDEX(Parámetros[],MATCH(DetallesProyecto[[#This Row],[TIPO DE PROYECTO]],Parámetros[TIPO DE PROYECTO],0),MATCH(DetallesProyecto[[#Headers],[PERSONAL DE ADMINISTRACIÓN]],Parámetros[#Headers],0))*INDEX('PARÁMETROS DEL PROYECTO'!$B$12:$H$12,1,MATCH(DetallesProyecto[[#Headers],[PERSONAL DE ADMINISTRACIÓN]],Parámetros[#Headers],0))*DetallesProyecto[[#This Row],[HORAS DE TRABAJO REALES]]</f>
        <v>1530</v>
      </c>
    </row>
    <row r="10" spans="1:23" x14ac:dyDescent="0.2">
      <c r="B10" s="1" t="s">
        <v>36</v>
      </c>
      <c r="H10" s="1">
        <f>SUBTOTAL(109,DetallesProyecto[HORAS DE TRABAJO ESTIMADAS])</f>
        <v>1500</v>
      </c>
      <c r="I10" s="1">
        <f>SUBTOTAL(109,DetallesProyecto[HORAS DE TRABAJO REALES])</f>
        <v>1510</v>
      </c>
      <c r="J10" s="1">
        <f ca="1">SUBTOTAL(109,DetallesProyecto[DURACIÓN ESTIMADA])</f>
        <v>225</v>
      </c>
      <c r="K10" s="1">
        <f ca="1">SUBTOTAL(109,DetallesProyecto[DURACIÓN REAL])</f>
        <v>597</v>
      </c>
    </row>
  </sheetData>
  <dataValidations count="4">
    <dataValidation type="list" allowBlank="1" showInputMessage="1" showErrorMessage="1" sqref="C5:C9" xr:uid="{00000000-0002-0000-0100-000000000000}">
      <formula1>TipoDeProyecto</formula1>
    </dataValidation>
    <dataValidation allowBlank="1" showInputMessage="1" showErrorMessage="1" prompt="Crear detalles del proyecto en esta hoja de cálculo. El nombre de la empresa se actualiza automáticamente en la celda de la derecha. Hay instrucciones útiles en las celdas de esta columna. Flecha abajo para empezar." sqref="A1" xr:uid="{BBC3950F-ED3F-4B1A-9E8F-0BED078DBBC7}"/>
    <dataValidation allowBlank="1" showInputMessage="1" showErrorMessage="1" prompt="El título de esta hoja de cálculo se encuentra en la celda de la derecha." sqref="A2" xr:uid="{13FFF2FC-8675-47F6-8CD2-EE8FB7DC4995}"/>
    <dataValidation allowBlank="1" showInputMessage="1" showErrorMessage="1" prompt="El mensaje de confidencialidad está en la celda a la derecha." sqref="A3" xr:uid="{3364E6E2-FB7F-4D09-9177-CC52A4C377A7}"/>
  </dataValidations>
  <printOptions horizontalCentered="1"/>
  <pageMargins left="0.4" right="0.4" top="0.4" bottom="0.4" header="0.3" footer="0.3"/>
  <pageSetup paperSize="9" scale="81" fitToHeight="0" orientation="landscape" horizontalDpi="4294967293" verticalDpi="1200" r:id="rId1"/>
  <headerFooter differentFirst="1">
    <oddFooter>Page &amp;P of &amp;N</oddFooter>
  </headerFooter>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N27"/>
  <sheetViews>
    <sheetView showGridLines="0" zoomScaleNormal="100" workbookViewId="0"/>
  </sheetViews>
  <sheetFormatPr baseColWidth="10" defaultColWidth="9.140625" defaultRowHeight="14.25" x14ac:dyDescent="0.2"/>
  <cols>
    <col min="1" max="1" width="1.7109375" style="10" customWidth="1"/>
    <col min="2" max="2" width="26.28515625" style="1" customWidth="1"/>
    <col min="3" max="3" width="16.7109375" style="1" customWidth="1"/>
    <col min="4" max="4" width="11.42578125" style="1" bestFit="1" customWidth="1"/>
    <col min="5" max="5" width="18.28515625" style="1" bestFit="1" customWidth="1"/>
    <col min="6" max="6" width="15" style="1" bestFit="1" customWidth="1"/>
    <col min="7" max="7" width="13.42578125" style="1" bestFit="1" customWidth="1"/>
    <col min="8" max="8" width="18.28515625" style="1" customWidth="1"/>
    <col min="9" max="9" width="16.28515625" style="1" customWidth="1"/>
    <col min="10" max="10" width="11.42578125" style="1" bestFit="1" customWidth="1"/>
    <col min="11" max="11" width="18.28515625" style="1" customWidth="1"/>
    <col min="12" max="12" width="13.85546875" style="1" customWidth="1"/>
    <col min="13" max="13" width="13.140625" style="1" customWidth="1"/>
    <col min="14" max="14" width="17.7109375" style="1" customWidth="1"/>
    <col min="15" max="15" width="2.7109375" style="1" customWidth="1"/>
    <col min="16" max="16384" width="9.140625" style="1"/>
  </cols>
  <sheetData>
    <row r="1" spans="1:14" ht="35.45" customHeight="1" x14ac:dyDescent="0.35">
      <c r="B1" s="2" t="str">
        <f>'PARÁMETROS DEL PROYECTO'!B1</f>
        <v>Nombre de la empresa</v>
      </c>
      <c r="C1" s="2"/>
      <c r="D1" s="2"/>
      <c r="E1" s="2"/>
      <c r="F1" s="2"/>
      <c r="G1" s="2"/>
      <c r="H1" s="2"/>
      <c r="I1" s="2"/>
      <c r="J1" s="2"/>
      <c r="K1" s="2"/>
    </row>
    <row r="2" spans="1:14" ht="19.5" x14ac:dyDescent="0.25">
      <c r="B2" s="3" t="s">
        <v>8</v>
      </c>
      <c r="C2" s="3"/>
      <c r="D2" s="3"/>
      <c r="E2" s="3"/>
      <c r="F2" s="3"/>
      <c r="G2" s="3"/>
      <c r="H2" s="3"/>
      <c r="I2" s="3"/>
      <c r="J2" s="3"/>
      <c r="K2" s="3"/>
    </row>
    <row r="3" spans="1:14" s="12" customFormat="1" ht="29.25" customHeight="1" x14ac:dyDescent="0.2">
      <c r="A3" s="15"/>
      <c r="B3" s="13" t="str">
        <f>'PARÁMETROS DEL PROYECTO'!B3</f>
        <v>Nombre de la empresa Confidencial</v>
      </c>
      <c r="C3" s="13"/>
      <c r="D3" s="13"/>
      <c r="E3" s="13"/>
      <c r="F3" s="13"/>
      <c r="G3" s="13"/>
      <c r="H3" s="13"/>
      <c r="I3" s="13"/>
      <c r="J3" s="13"/>
      <c r="K3" s="13"/>
    </row>
    <row r="4" spans="1:14" s="9" customFormat="1" ht="51" x14ac:dyDescent="0.2">
      <c r="A4" s="10" t="s">
        <v>51</v>
      </c>
      <c r="B4" s="34" t="s">
        <v>30</v>
      </c>
      <c r="C4" s="34" t="s">
        <v>53</v>
      </c>
      <c r="D4" s="34" t="s">
        <v>54</v>
      </c>
      <c r="E4" s="34" t="s">
        <v>55</v>
      </c>
      <c r="F4" s="34" t="s">
        <v>56</v>
      </c>
      <c r="G4" s="34" t="s">
        <v>57</v>
      </c>
      <c r="H4" s="34" t="s">
        <v>58</v>
      </c>
      <c r="I4" s="34" t="s">
        <v>59</v>
      </c>
      <c r="J4" s="34" t="s">
        <v>60</v>
      </c>
      <c r="K4" s="34" t="s">
        <v>61</v>
      </c>
      <c r="L4" s="34" t="s">
        <v>62</v>
      </c>
      <c r="M4" s="34" t="s">
        <v>63</v>
      </c>
      <c r="N4" s="34" t="s">
        <v>64</v>
      </c>
    </row>
    <row r="5" spans="1:14" x14ac:dyDescent="0.2">
      <c r="B5" s="30" t="s">
        <v>31</v>
      </c>
      <c r="C5" s="31">
        <v>7200</v>
      </c>
      <c r="D5" s="31">
        <v>2400</v>
      </c>
      <c r="E5" s="31">
        <v>18000</v>
      </c>
      <c r="F5" s="31">
        <v>0</v>
      </c>
      <c r="G5" s="31">
        <v>0</v>
      </c>
      <c r="H5" s="31">
        <v>1200</v>
      </c>
      <c r="I5" s="31">
        <v>7920</v>
      </c>
      <c r="J5" s="31">
        <v>2640</v>
      </c>
      <c r="K5" s="31">
        <v>19800</v>
      </c>
      <c r="L5" s="31">
        <v>0</v>
      </c>
      <c r="M5" s="31">
        <v>0</v>
      </c>
      <c r="N5" s="31">
        <v>1320</v>
      </c>
    </row>
    <row r="6" spans="1:14" x14ac:dyDescent="0.2">
      <c r="B6" s="30" t="s">
        <v>32</v>
      </c>
      <c r="C6" s="31">
        <v>14400</v>
      </c>
      <c r="D6" s="31">
        <v>24000</v>
      </c>
      <c r="E6" s="31">
        <v>6000</v>
      </c>
      <c r="F6" s="31">
        <v>4000</v>
      </c>
      <c r="G6" s="31">
        <v>0</v>
      </c>
      <c r="H6" s="31">
        <v>2400</v>
      </c>
      <c r="I6" s="31">
        <v>14040</v>
      </c>
      <c r="J6" s="31">
        <v>23400</v>
      </c>
      <c r="K6" s="31">
        <v>5850</v>
      </c>
      <c r="L6" s="31">
        <v>3900</v>
      </c>
      <c r="M6" s="31">
        <v>0</v>
      </c>
      <c r="N6" s="31">
        <v>2340</v>
      </c>
    </row>
    <row r="7" spans="1:14" x14ac:dyDescent="0.2">
      <c r="B7" s="30" t="s">
        <v>33</v>
      </c>
      <c r="C7" s="31">
        <v>18000</v>
      </c>
      <c r="D7" s="31">
        <v>12000</v>
      </c>
      <c r="E7" s="31">
        <v>0</v>
      </c>
      <c r="F7" s="31">
        <v>25000</v>
      </c>
      <c r="G7" s="31">
        <v>0</v>
      </c>
      <c r="H7" s="31">
        <v>3000</v>
      </c>
      <c r="I7" s="31">
        <v>18000</v>
      </c>
      <c r="J7" s="31">
        <v>12000</v>
      </c>
      <c r="K7" s="31">
        <v>0</v>
      </c>
      <c r="L7" s="31">
        <v>25000</v>
      </c>
      <c r="M7" s="31">
        <v>0</v>
      </c>
      <c r="N7" s="31">
        <v>3000</v>
      </c>
    </row>
    <row r="8" spans="1:14" x14ac:dyDescent="0.2">
      <c r="B8" s="30" t="s">
        <v>34</v>
      </c>
      <c r="C8" s="31">
        <v>5400</v>
      </c>
      <c r="D8" s="31">
        <v>10800</v>
      </c>
      <c r="E8" s="31">
        <v>0</v>
      </c>
      <c r="F8" s="31">
        <v>0</v>
      </c>
      <c r="G8" s="31">
        <v>1200</v>
      </c>
      <c r="H8" s="31">
        <v>900</v>
      </c>
      <c r="I8" s="31">
        <v>5220</v>
      </c>
      <c r="J8" s="31">
        <v>10440</v>
      </c>
      <c r="K8" s="31">
        <v>0</v>
      </c>
      <c r="L8" s="31">
        <v>0</v>
      </c>
      <c r="M8" s="31">
        <v>1160</v>
      </c>
      <c r="N8" s="31">
        <v>870</v>
      </c>
    </row>
    <row r="9" spans="1:14" x14ac:dyDescent="0.2">
      <c r="B9" s="30" t="s">
        <v>35</v>
      </c>
      <c r="C9" s="31">
        <v>9000</v>
      </c>
      <c r="D9" s="31">
        <v>3000</v>
      </c>
      <c r="E9" s="31">
        <v>0</v>
      </c>
      <c r="F9" s="31">
        <v>0</v>
      </c>
      <c r="G9" s="31">
        <v>12000</v>
      </c>
      <c r="H9" s="31">
        <v>1500</v>
      </c>
      <c r="I9" s="31">
        <v>9180</v>
      </c>
      <c r="J9" s="31">
        <v>3060</v>
      </c>
      <c r="K9" s="31">
        <v>0</v>
      </c>
      <c r="L9" s="31">
        <v>0</v>
      </c>
      <c r="M9" s="31">
        <v>12240</v>
      </c>
      <c r="N9" s="31">
        <v>1530</v>
      </c>
    </row>
    <row r="10" spans="1:14" x14ac:dyDescent="0.2">
      <c r="B10" s="33" t="s">
        <v>52</v>
      </c>
      <c r="C10" s="32">
        <v>54000</v>
      </c>
      <c r="D10" s="32">
        <v>52200</v>
      </c>
      <c r="E10" s="32">
        <v>24000</v>
      </c>
      <c r="F10" s="32">
        <v>29000</v>
      </c>
      <c r="G10" s="32">
        <v>13200</v>
      </c>
      <c r="H10" s="32">
        <v>9000</v>
      </c>
      <c r="I10" s="32">
        <v>54360</v>
      </c>
      <c r="J10" s="32">
        <v>51540</v>
      </c>
      <c r="K10" s="32">
        <v>25650</v>
      </c>
      <c r="L10" s="32">
        <v>28900</v>
      </c>
      <c r="M10" s="32">
        <v>13400</v>
      </c>
      <c r="N10" s="32">
        <v>9060</v>
      </c>
    </row>
    <row r="11" spans="1:14" x14ac:dyDescent="0.2">
      <c r="B11"/>
      <c r="C11"/>
      <c r="D11"/>
      <c r="E11"/>
      <c r="F11"/>
      <c r="G11"/>
      <c r="H11"/>
      <c r="I11"/>
      <c r="J11"/>
      <c r="K11"/>
      <c r="L11"/>
      <c r="M11"/>
      <c r="N11"/>
    </row>
    <row r="12" spans="1:14" x14ac:dyDescent="0.2">
      <c r="B12"/>
      <c r="C12"/>
      <c r="D12"/>
      <c r="E12"/>
      <c r="F12"/>
      <c r="G12"/>
      <c r="H12"/>
      <c r="I12"/>
      <c r="J12"/>
      <c r="K12"/>
      <c r="L12"/>
      <c r="M12"/>
      <c r="N12"/>
    </row>
    <row r="13" spans="1:14" x14ac:dyDescent="0.2">
      <c r="B13"/>
      <c r="C13"/>
      <c r="D13"/>
      <c r="E13"/>
      <c r="F13"/>
      <c r="G13"/>
      <c r="H13"/>
      <c r="I13"/>
      <c r="J13"/>
      <c r="K13"/>
      <c r="L13"/>
      <c r="M13"/>
      <c r="N13"/>
    </row>
    <row r="14" spans="1:14" x14ac:dyDescent="0.2">
      <c r="B14"/>
      <c r="C14"/>
      <c r="D14"/>
      <c r="E14"/>
      <c r="F14"/>
      <c r="G14"/>
      <c r="H14"/>
      <c r="I14"/>
      <c r="J14"/>
      <c r="K14"/>
      <c r="L14"/>
      <c r="M14"/>
      <c r="N14"/>
    </row>
    <row r="15" spans="1:14" x14ac:dyDescent="0.2">
      <c r="B15"/>
      <c r="C15"/>
      <c r="D15"/>
      <c r="E15"/>
      <c r="F15"/>
      <c r="G15"/>
      <c r="H15"/>
      <c r="I15"/>
      <c r="J15"/>
      <c r="K15"/>
      <c r="L15"/>
      <c r="M15"/>
      <c r="N15"/>
    </row>
    <row r="16" spans="1:14"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sheetData>
  <dataValidations count="3">
    <dataValidation allowBlank="1" showInputMessage="1" showErrorMessage="1" prompt="Obtener totales de proyecto en esta hoja de cálculo. El nombre de la empresa se actualiza automáticamente en la celda de la derecha. Hay instrucciones útiles en las celdas de esta columna. Flecha abajo para empezar." sqref="A1" xr:uid="{92CEB5DE-C93A-4EBC-9E74-048CF5237B4D}"/>
    <dataValidation allowBlank="1" showInputMessage="1" showErrorMessage="1" prompt="El título de esta hoja de cálculo se encuentra en la celda de la derecha." sqref="A2" xr:uid="{63379B75-80A6-42E2-B12B-D3EFFEA6AA6C}"/>
    <dataValidation allowBlank="1" showInputMessage="1" showErrorMessage="1" prompt="El mensaje de confidencialidad está en la celda a la derecha." sqref="A3" xr:uid="{CC5FE6A5-CC81-424B-A522-E683EDAAF64E}"/>
  </dataValidations>
  <printOptions horizontalCentered="1"/>
  <pageMargins left="0.4" right="0.4" top="0.4" bottom="0.4" header="0.3" footer="0.3"/>
  <pageSetup paperSize="9" scale="68" fitToHeight="0" orientation="landscape" horizontalDpi="4294967293" r:id="rId2"/>
  <headerFooter differentFirst="1">
    <oddFooter>Page &amp;P of &amp;N</oddFooter>
  </headerFooter>
  <drawing r:id="rId3"/>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2034574A-62F6-41F4-80F1-6865C6F00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4A7FFD13-A872-42F7-8425-D6148E8A2C64}">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EAAB7BE7-CEB1-452C-AEA5-C55987F1145B}">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TM04099170</ap:Template>
  <ap:DocSecurity>0</ap:DocSecurity>
  <ap:ScaleCrop>false</ap:ScaleCrop>
  <ap:HeadingPairs>
    <vt:vector baseType="variant" size="4">
      <vt:variant>
        <vt:lpstr>Hojas de cálculo</vt:lpstr>
      </vt:variant>
      <vt:variant>
        <vt:i4>4</vt:i4>
      </vt:variant>
      <vt:variant>
        <vt:lpstr>Rangos con nombre</vt:lpstr>
      </vt:variant>
      <vt:variant>
        <vt:i4>3</vt:i4>
      </vt:variant>
    </vt:vector>
  </ap:HeadingPairs>
  <ap:TitlesOfParts>
    <vt:vector baseType="lpstr" size="7">
      <vt:lpstr>INICIO</vt:lpstr>
      <vt:lpstr>PARÁMETROS DEL PROYECTO</vt:lpstr>
      <vt:lpstr>DETALLES DEL PROYECTO</vt:lpstr>
      <vt:lpstr>TOTALES DEL PROYECTO</vt:lpstr>
      <vt:lpstr>TipoDeProyecto</vt:lpstr>
      <vt:lpstr>'DETALLES DEL PROYECTO'!Títulos_a_imprimir</vt:lpstr>
      <vt:lpstr>'TOTALES DEL PROYECTO'!Títulos_a_imprimir</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2022-02-14T06:43:40Z</dcterms:created>
  <dcterms:modified xsi:type="dcterms:W3CDTF">2022-04-20T10:37:49Z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