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data" ContentType="application/vnd.openxmlformats-officedocument.model+data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81.xml" ContentType="application/vnd.openxmlformats-officedocument.spreadsheetml.worksheet+xml"/>
  <Override PartName="/xl/tables/table61.xml" ContentType="application/vnd.openxmlformats-officedocument.spreadsheetml.table+xml"/>
  <Override PartName="/xl/drawings/drawing81.xml" ContentType="application/vnd.openxmlformats-officedocument.drawing+xml"/>
  <Override PartName="/xl/pivotCache/pivotCacheDefinition5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Cache/pivotCacheDefinition82.xml" ContentType="application/vnd.openxmlformats-officedocument.spreadsheetml.pivotCacheDefinition+xml"/>
  <Override PartName="/xl/calcChain.xml" ContentType="application/vnd.openxmlformats-officedocument.spreadsheetml.calcChain+xml"/>
  <Override PartName="/xl/worksheets/sheet32.xml" ContentType="application/vnd.openxmlformats-officedocument.spreadsheetml.worksheet+xml"/>
  <Override PartName="/xl/tables/table22.xml" ContentType="application/vnd.openxmlformats-officedocument.spreadsheetml.table+xml"/>
  <Override PartName="/xl/drawings/drawing32.xml" ContentType="application/vnd.openxmlformats-officedocument.drawing+xml"/>
  <Override PartName="/xl/theme/theme11.xml" ContentType="application/vnd.openxmlformats-officedocument.theme+xml"/>
  <Override PartName="/xl/worksheets/sheet73.xml" ContentType="application/vnd.openxmlformats-officedocument.spreadsheetml.worksheet+xml"/>
  <Override PartName="/xl/tables/table53.xml" ContentType="application/vnd.openxmlformats-officedocument.spreadsheetml.table+xml"/>
  <Override PartName="/xl/drawings/drawing73.xml" ContentType="application/vnd.openxmlformats-officedocument.drawing+xml"/>
  <Override PartName="/xl/pivotCache/pivotCacheDefinition43.xml" ContentType="application/vnd.openxmlformats-officedocument.spreadsheetml.pivotCacheDefinition+xml"/>
  <Override PartName="/xl/pivotCache/pivotCacheRecords41.xml" ContentType="application/vnd.openxmlformats-officedocument.spreadsheetml.pivotCacheRecords+xml"/>
  <Override PartName="/xl/pivotTables/pivotTable12.xml" ContentType="application/vnd.openxmlformats-officedocument.spreadsheetml.pivotTable+xml"/>
  <Override PartName="/xl/worksheets/sheet24.xml" ContentType="application/vnd.openxmlformats-officedocument.spreadsheetml.worksheet+xml"/>
  <Override PartName="/xl/tables/table14.xml" ContentType="application/vnd.openxmlformats-officedocument.spreadsheetml.table+xml"/>
  <Override PartName="/xl/drawings/drawing24.xml" ContentType="application/vnd.openxmlformats-officedocument.drawing+xml"/>
  <Override PartName="/xl/pivotTables/pivotTable43.xml" ContentType="application/vnd.openxmlformats-officedocument.spreadsheetml.pivotTable+xml"/>
  <Override PartName="/xl/pivotCache/pivotCacheDefinition64.xml" ContentType="application/vnd.openxmlformats-officedocument.spreadsheetml.pivotCacheDefinition+xml"/>
  <Override PartName="/customXml/item3.xml" ContentType="application/xml"/>
  <Override PartName="/customXml/itemProps31.xml" ContentType="application/vnd.openxmlformats-officedocument.customXmlProperties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66.xml" ContentType="application/vnd.openxmlformats-officedocument.spreadsheetml.worksheet+xml"/>
  <Override PartName="/xl/tables/table45.xml" ContentType="application/vnd.openxmlformats-officedocument.spreadsheetml.table+xml"/>
  <Override PartName="/xl/drawings/drawing66.xml" ContentType="application/vnd.openxmlformats-officedocument.drawing+xml"/>
  <Override PartName="/xl/pivotCache/pivotCacheDefinition35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sharedStrings.xml" ContentType="application/vnd.openxmlformats-officedocument.spreadsheetml.sharedStrings+xml"/>
  <Override PartName="/xl/worksheets/sheet57.xml" ContentType="application/vnd.openxmlformats-officedocument.spreadsheetml.worksheet+xml"/>
  <Override PartName="/xl/tables/table36.xml" ContentType="application/vnd.openxmlformats-officedocument.spreadsheetml.table+xml"/>
  <Override PartName="/xl/drawings/drawing57.xml" ContentType="application/vnd.openxmlformats-officedocument.drawing+xml"/>
  <Override PartName="/xl/pivotCache/pivotCacheDefinition76.xml" ContentType="application/vnd.openxmlformats-officedocument.spreadsheetml.pivotCacheDefinition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pivotCache/pivotCacheDefinition27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Tables/pivotTable34.xml" ContentType="application/vnd.openxmlformats-officedocument.spreadsheetml.pivotTable+xml"/>
  <Override PartName="/xl/worksheets/sheet48.xml" ContentType="application/vnd.openxmlformats-officedocument.spreadsheetml.worksheet+xml"/>
  <Override PartName="/xl/pivotTables/pivotTable75.xml" ContentType="application/vnd.openxmlformats-officedocument.spreadsheetml.pivotTable+xml"/>
  <Override PartName="/xl/pivotTables/pivotTable66.xml" ContentType="application/vnd.openxmlformats-officedocument.spreadsheetml.pivotTable+xml"/>
  <Override PartName="/xl/pivotCache/pivotCacheDefinition18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Tables/pivotTable57.xml" ContentType="application/vnd.openxmlformats-officedocument.spreadsheetml.pivotTable+xml"/>
  <Override PartName="/xl/drawings/drawing48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charts/chart53.xml" ContentType="application/vnd.openxmlformats-officedocument.drawingml.chart+xml"/>
  <Override PartName="/xl/charts/colors53.xml" ContentType="application/vnd.ms-office.chartcolorstyle+xml"/>
  <Override PartName="/xl/charts/style53.xml" ContentType="application/vnd.ms-office.chartstyle+xml"/>
  <Override PartName="/xl/charts/chart44.xml" ContentType="application/vnd.openxmlformats-officedocument.drawingml.chart+xml"/>
  <Override PartName="/xl/charts/colors44.xml" ContentType="application/vnd.ms-office.chartcolorstyle+xml"/>
  <Override PartName="/xl/charts/style44.xml" ContentType="application/vnd.ms-office.chartstyle+xml"/>
  <Override PartName="/xl/charts/chart35.xml" ContentType="application/vnd.openxmlformats-officedocument.drawingml.chart+xml"/>
  <Override PartName="/xl/charts/colors35.xml" ContentType="application/vnd.ms-office.chartcolorstyle+xml"/>
  <Override PartName="/xl/charts/style35.xml" ContentType="application/vnd.ms-office.chartstyle+xml"/>
  <Override PartName="/xl/pivotTables/pivotTable88.xml" ContentType="application/vnd.openxmlformats-officedocument.spreadsheetml.pivotTable+xml"/>
  <Override PartName="/xl/connections.xml" ContentType="application/vnd.openxmlformats-officedocument.spreadsheetml.connections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 hidePivotFieldList="1" refreshAllConnections="1"/>
  <xr:revisionPtr revIDLastSave="0" documentId="13_ncr:1_{3EA11CAD-1227-4CA1-A323-1D67198C91B7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Guía" sheetId="4" r:id="rId1"/>
    <sheet name="Flujo de efectivo diario" sheetId="9" r:id="rId2"/>
    <sheet name="Flujo de efectivo mensual" sheetId="2" r:id="rId3"/>
    <sheet name="Flujo de efectivo anual" sheetId="10" r:id="rId4"/>
    <sheet name="Ingresos" sheetId="5" r:id="rId5"/>
    <sheet name="Gastos" sheetId="6" r:id="rId6"/>
    <sheet name="Discrecional" sheetId="7" r:id="rId7"/>
    <sheet name="Ahorros" sheetId="8" r:id="rId8"/>
  </sheets>
  <definedNames>
    <definedName name="_xlcn.WorksheetConnection_Office_63710428_TF03107654_Win32.xltxAhorros1" hidden="1">Ahorros[]</definedName>
    <definedName name="_xlcn.WorksheetConnection_Office_63710428_TF03107654_Win32.xltxDiscrecional1" hidden="1">Discrecional[]</definedName>
    <definedName name="_xlcn.WorksheetConnection_Office_63710428_TF03107654_Win32.xltxGastos1" hidden="1">Gastos[]</definedName>
    <definedName name="_xlcn.WorksheetConnection_Office_63710428_TF03107654_Win32.xltxIngresos1" hidden="1">Ingresos[]</definedName>
    <definedName name="AnnualCashFlowToDate">Ingresos[[#Totals],[Anual  ]]-Gastos[[#Totals],[Anual  ]]-Discrecional[[#Totals],[Anual  ]]-Ahorros[[#Totals],[Anual  ]]</definedName>
    <definedName name="FilaTítuloRegión1..D2.2">'Flujo de efectivo anual'!$B$2</definedName>
    <definedName name="FilaTítuloRegión1..D2.3">'Flujo de efectivo mensual'!$B$2</definedName>
    <definedName name="FilaTítuloRegión1..D2.4">'Flujo de efectivo diario'!$B$2</definedName>
    <definedName name="FilaTítuloRegión1..D2.5">Ingresos!$B$2</definedName>
    <definedName name="FilaTítuloRegión1..D2.6">Gastos!$B$2</definedName>
    <definedName name="FilaTítuloRegión1..D2.7">Discrecional!$B$2</definedName>
    <definedName name="FilaTítuloRegión1..D2.8">Ahorros!$B$2</definedName>
    <definedName name="FilaTítuloRegión2..C4.2">'Flujo de efectivo anual'!$B$5</definedName>
    <definedName name="FilaTítuloRegión3..G4.2">'Flujo de efectivo anual'!$F$5</definedName>
    <definedName name="FilaTítuloRegión4..K4.2">'Flujo de efectivo anual'!$J$5</definedName>
    <definedName name="FilaTítuloRegión5..O4.2">'Flujo de efectivo anual'!$N$5</definedName>
    <definedName name="FilaTítuloRegión6..C6.2">'Flujo de efectivo anual'!$B$8</definedName>
    <definedName name="FilaTítuloRegión7..G6.2">'Flujo de efectivo anual'!$F$8</definedName>
    <definedName name="FilaTítuloRegión8..C6.2">'Flujo de efectivo anual'!$J$8</definedName>
    <definedName name="FilaTítuloRegión9..O6.2">'Flujo de efectivo anual'!$N$8</definedName>
    <definedName name="FlujoDeEfectivoDiario">SUM('Flujo de efectivo diario'!$C$6:$C$9)</definedName>
    <definedName name="FlujoDeEfectivoMensualActual">Mensual[[#Totals],[Total]]</definedName>
    <definedName name="_xlnm.Print_Area" localSheetId="3">'Flujo de efectivo anual'!$A:$Q</definedName>
    <definedName name="_xlnm.Print_Titles" localSheetId="1">'Flujo de efectivo diario'!$11:$11</definedName>
    <definedName name="_xlnm.Print_Titles" localSheetId="2">'Flujo de efectivo mensual'!$4:$4</definedName>
    <definedName name="RegiónDeTítuloDeColumna1..B6.1">Guía!$H$5</definedName>
    <definedName name="RegiónDeTítuloDeColumna1..E8.4">'Flujo de efectivo diario'!$B$5</definedName>
    <definedName name="RegiónDeTítuloDeColumna2..D6.1">Guía!$E$5</definedName>
    <definedName name="RegiónDeTítuloDeColumna3..F6.1">Guía!$B$5</definedName>
    <definedName name="Tipo8">Ahorros[[#Headers],[Ahorros]]</definedName>
    <definedName name="Título3">Mensual[[#Headers],[Tipo]]</definedName>
    <definedName name="Título4">Diario[[#Headers],[Tipo]]</definedName>
    <definedName name="Título5">Ingresos[[#Headers],[Ingresos]]</definedName>
    <definedName name="Título6">Gastos[[#Headers],[Gastos]]</definedName>
    <definedName name="Titulo7">Discrecional[[#Headers],[Discrecional]]</definedName>
  </definedNames>
  <calcPr calcId="191029"/>
  <pivotCaches>
    <pivotCache cacheId="22" r:id="rId9"/>
    <pivotCache cacheId="25" r:id="rId10"/>
    <pivotCache cacheId="28" r:id="rId11"/>
    <pivotCache cacheId="31" r:id="rId12"/>
  </pivotCaches>
  <extLst>
    <ext xmlns:x15="http://schemas.microsoft.com/office/spreadsheetml/2010/11/main" uri="{841E416B-1EF1-43b6-AB56-02D37102CBD5}">
      <x15:pivotCaches>
        <pivotCache cacheId="42" r:id="rId13"/>
        <pivotCache cacheId="45" r:id="rId14"/>
        <pivotCache cacheId="48" r:id="rId15"/>
        <pivotCache cacheId="51" r:id="rId16"/>
      </x15:pivotCaches>
    </ext>
    <ext xmlns:x15="http://schemas.microsoft.com/office/spreadsheetml/2010/11/main" uri="{983426D0-5260-488c-9760-48F4B6AC55F4}">
      <x15:pivotTableReferences>
        <x15:pivotTableReference r:id="rId17"/>
        <x15:pivotTableReference r:id="rId18"/>
        <x15:pivotTableReference r:id="rId19"/>
        <x15:pivotTableReference r:id="rId20"/>
      </x15:pivotTableReferences>
    </ext>
    <ext xmlns:x15="http://schemas.microsoft.com/office/spreadsheetml/2010/11/main" uri="{FCE2AD5D-F65C-4FA6-A056-5C36A1767C68}">
      <x15:dataModel>
        <x15:modelTables>
          <x15:modelTable id="Ingresos" name="Ingresos" connection="WorksheetConnection_Office_63710428_TF03107654_Win32.xltx!Ingresos"/>
          <x15:modelTable id="Gastos" name="Gastos" connection="WorksheetConnection_Office_63710428_TF03107654_Win32.xltx!Gastos"/>
          <x15:modelTable id="Discrecional" name="Discrecional" connection="WorksheetConnection_Office_63710428_TF03107654_Win32.xltx!Discrecional"/>
          <x15:modelTable id="Ahorros" name="Ahorros" connection="WorksheetConnection_Office_63710428_TF03107654_Win32.xltx!Ahorro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9" l="1"/>
  <c r="C8" i="9"/>
  <c r="C7" i="9"/>
  <c r="C6" i="9"/>
  <c r="D2" i="9" s="1"/>
  <c r="F12" i="9"/>
  <c r="E12" i="9" s="1"/>
  <c r="F13" i="9"/>
  <c r="E13" i="9" s="1"/>
  <c r="F14" i="9"/>
  <c r="E14" i="9" s="1"/>
  <c r="F15" i="9"/>
  <c r="E15" i="9" s="1"/>
  <c r="F16" i="9"/>
  <c r="E16" i="9" s="1"/>
  <c r="F17" i="9"/>
  <c r="E17" i="9"/>
  <c r="F18" i="9"/>
  <c r="E18" i="9" s="1"/>
  <c r="F19" i="9"/>
  <c r="E19" i="9" s="1"/>
  <c r="F20" i="9"/>
  <c r="E20" i="9" s="1"/>
  <c r="F21" i="9"/>
  <c r="E21" i="9" s="1"/>
  <c r="F22" i="9"/>
  <c r="E22" i="9" s="1"/>
  <c r="F23" i="9"/>
  <c r="E23" i="9" s="1"/>
  <c r="F24" i="9"/>
  <c r="E24" i="9" s="1"/>
  <c r="F25" i="9"/>
  <c r="E25" i="9"/>
  <c r="F26" i="9"/>
  <c r="E26" i="9" s="1"/>
  <c r="F27" i="9"/>
  <c r="E27" i="9"/>
  <c r="F28" i="9"/>
  <c r="E28" i="9" s="1"/>
  <c r="F29" i="9"/>
  <c r="E29" i="9"/>
  <c r="F30" i="9"/>
  <c r="E30" i="9" s="1"/>
  <c r="F31" i="9"/>
  <c r="E31" i="9"/>
  <c r="F32" i="9"/>
  <c r="E32" i="9" s="1"/>
  <c r="F33" i="9"/>
  <c r="E33" i="9"/>
  <c r="F34" i="9"/>
  <c r="E34" i="9" s="1"/>
  <c r="F35" i="9"/>
  <c r="E35" i="9"/>
  <c r="F36" i="9"/>
  <c r="E36" i="9" s="1"/>
  <c r="F37" i="9"/>
  <c r="E37" i="9"/>
  <c r="F38" i="9"/>
  <c r="E38" i="9" s="1"/>
  <c r="F39" i="9"/>
  <c r="E39" i="9"/>
  <c r="F40" i="9"/>
  <c r="E40" i="9" s="1"/>
  <c r="F41" i="9"/>
  <c r="E41" i="9"/>
  <c r="F42" i="9"/>
  <c r="E42" i="9" s="1"/>
  <c r="F43" i="9"/>
  <c r="E43" i="9"/>
  <c r="F44" i="9"/>
  <c r="E44" i="9" s="1"/>
  <c r="F45" i="9"/>
  <c r="E45" i="9" s="1"/>
  <c r="F46" i="9"/>
  <c r="E46" i="9" s="1"/>
  <c r="F47" i="9"/>
  <c r="E47" i="9" s="1"/>
  <c r="F48" i="9"/>
  <c r="E48" i="9" s="1"/>
  <c r="F49" i="9"/>
  <c r="E49" i="9" s="1"/>
  <c r="F50" i="9"/>
  <c r="E50" i="9" s="1"/>
  <c r="F51" i="9"/>
  <c r="E51" i="9" s="1"/>
  <c r="F52" i="9"/>
  <c r="E52" i="9" s="1"/>
  <c r="F53" i="9"/>
  <c r="E53" i="9" s="1"/>
  <c r="F54" i="9"/>
  <c r="E54" i="9" s="1"/>
  <c r="D55" i="9"/>
  <c r="C10" i="8"/>
  <c r="O5" i="10" s="1"/>
  <c r="D9" i="8"/>
  <c r="D8" i="8"/>
  <c r="D7" i="8"/>
  <c r="D6" i="8"/>
  <c r="D5" i="8"/>
  <c r="C16" i="7"/>
  <c r="K5" i="10" s="1"/>
  <c r="D15" i="7"/>
  <c r="D14" i="7"/>
  <c r="D13" i="7"/>
  <c r="D12" i="7"/>
  <c r="D11" i="7"/>
  <c r="D10" i="7"/>
  <c r="D9" i="7"/>
  <c r="D8" i="7"/>
  <c r="D7" i="7"/>
  <c r="D6" i="7"/>
  <c r="D5" i="7"/>
  <c r="C23" i="6"/>
  <c r="G5" i="10" s="1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23" i="6" s="1"/>
  <c r="G8" i="10" s="1"/>
  <c r="C11" i="5"/>
  <c r="D10" i="5"/>
  <c r="D9" i="5"/>
  <c r="D8" i="5"/>
  <c r="D7" i="5"/>
  <c r="D6" i="5"/>
  <c r="D5" i="5"/>
  <c r="C5" i="10"/>
  <c r="O48" i="2"/>
  <c r="N48" i="2"/>
  <c r="M48" i="2"/>
  <c r="L48" i="2"/>
  <c r="K48" i="2"/>
  <c r="J48" i="2"/>
  <c r="I48" i="2"/>
  <c r="H48" i="2"/>
  <c r="G48" i="2"/>
  <c r="F48" i="2"/>
  <c r="E48" i="2"/>
  <c r="D48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 l="1"/>
  <c r="D2" i="2" s="1"/>
  <c r="F55" i="9"/>
  <c r="D11" i="5"/>
  <c r="C8" i="10" s="1"/>
  <c r="D10" i="8"/>
  <c r="O8" i="10" s="1"/>
  <c r="E7" i="9"/>
  <c r="D2" i="6"/>
  <c r="D2" i="10"/>
  <c r="D16" i="7"/>
  <c r="K8" i="10" s="1"/>
  <c r="E6" i="9"/>
  <c r="D8" i="9"/>
  <c r="D9" i="9"/>
  <c r="D7" i="9"/>
  <c r="D6" i="9"/>
  <c r="E55" i="9"/>
  <c r="D2" i="7"/>
  <c r="D2" i="5"/>
  <c r="E9" i="9"/>
  <c r="E8" i="9"/>
  <c r="D2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519DE04-E64E-4E54-A40B-78AEC53350EF}" name="WorksheetConnection_Office_63710428_TF03107654_Win32.xltx!Ahorros" type="102" refreshedVersion="7" minRefreshableVersion="5">
    <extLst>
      <ext xmlns:x15="http://schemas.microsoft.com/office/spreadsheetml/2010/11/main" uri="{DE250136-89BD-433C-8126-D09CA5730AF9}">
        <x15:connection id="Ahorros" autoDelete="1">
          <x15:rangePr sourceName="_xlcn.WorksheetConnection_Office_63710428_TF03107654_Win32.xltxAhorros1"/>
        </x15:connection>
      </ext>
    </extLst>
  </connection>
  <connection id="3" xr16:uid="{F555E3E2-AD9F-4ED3-9BF2-FF662C62B6FD}" name="WorksheetConnection_Office_63710428_TF03107654_Win32.xltx!Discrecional" type="102" refreshedVersion="7" minRefreshableVersion="5">
    <extLst>
      <ext xmlns:x15="http://schemas.microsoft.com/office/spreadsheetml/2010/11/main" uri="{DE250136-89BD-433C-8126-D09CA5730AF9}">
        <x15:connection id="Discrecional" autoDelete="1">
          <x15:rangePr sourceName="_xlcn.WorksheetConnection_Office_63710428_TF03107654_Win32.xltxDiscrecional1"/>
        </x15:connection>
      </ext>
    </extLst>
  </connection>
  <connection id="4" xr16:uid="{F5D31362-3B10-495C-8A8C-892772D60245}" name="WorksheetConnection_Office_63710428_TF03107654_Win32.xltx!Gastos" type="102" refreshedVersion="7" minRefreshableVersion="5">
    <extLst>
      <ext xmlns:x15="http://schemas.microsoft.com/office/spreadsheetml/2010/11/main" uri="{DE250136-89BD-433C-8126-D09CA5730AF9}">
        <x15:connection id="Gastos" autoDelete="1">
          <x15:rangePr sourceName="_xlcn.WorksheetConnection_Office_63710428_TF03107654_Win32.xltxGastos1"/>
        </x15:connection>
      </ext>
    </extLst>
  </connection>
  <connection id="5" xr16:uid="{97F1BB4C-E459-43FB-A9A0-54B87066C501}" name="WorksheetConnection_Office_63710428_TF03107654_Win32.xltx!Ingresos" type="102" refreshedVersion="7" minRefreshableVersion="5">
    <extLst>
      <ext xmlns:x15="http://schemas.microsoft.com/office/spreadsheetml/2010/11/main" uri="{DE250136-89BD-433C-8126-D09CA5730AF9}">
        <x15:connection id="Ingresos" autoDelete="1">
          <x15:rangePr sourceName="_xlcn.WorksheetConnection_Office_63710428_TF03107654_Win32.xltxIngresos1"/>
        </x15:connection>
      </ext>
    </extLst>
  </connection>
</connections>
</file>

<file path=xl/sharedStrings.xml><?xml version="1.0" encoding="utf-8"?>
<sst xmlns="http://schemas.openxmlformats.org/spreadsheetml/2006/main" count="356" uniqueCount="92">
  <si>
    <t>FLUJO DE EFECTIVO PERSONAL</t>
  </si>
  <si>
    <t xml:space="preserve">  Este libro tiene hojas de cálculo de flujo de efectivo anual, mensual y diario. 
  Elija el tipo de flujo de efectivo que mejor le convenga o úselos todos para obtener información sobre el flujo de efectivo personal.</t>
  </si>
  <si>
    <t>Flujo de efectivo diario</t>
  </si>
  <si>
    <t>Escriba una cantidad estimada del flujo de efectivo que experimenta a diario y revise los totales estimados anuales y mensuales.  Úselo para hacerse una idea de cómo son sus hábitos diarios en el transcurso de un mes o año.</t>
  </si>
  <si>
    <t>Flujo de efectivo mensual</t>
  </si>
  <si>
    <t>Escriba su flujo de efectivo mensual o estime los meses restantes para ver el flujo de efectivo estimado del año para cada mes.</t>
  </si>
  <si>
    <t>Flujo de efectivo anual</t>
  </si>
  <si>
    <t>Escriba un importe de flujo de efectivo anual en cuatro hojas de cálculo: Ingresos, gastos, discrecionales y ahorros. 
Vea el desglose mensual y las diferencias entre todos los elementos y, sobre todo, el balance de cifras anuales y mensuales.</t>
  </si>
  <si>
    <t xml:space="preserve"> </t>
  </si>
  <si>
    <t>RESUMEN DIARIO</t>
  </si>
  <si>
    <t>Totales</t>
  </si>
  <si>
    <t>Ingresos</t>
  </si>
  <si>
    <t>Gastos</t>
  </si>
  <si>
    <t>Discrecional</t>
  </si>
  <si>
    <t>Ahorros</t>
  </si>
  <si>
    <t>Tipo</t>
  </si>
  <si>
    <t>Total</t>
  </si>
  <si>
    <t>Total de efectivo disponible:</t>
  </si>
  <si>
    <t>Diario</t>
  </si>
  <si>
    <t>Descripción</t>
  </si>
  <si>
    <t>Salario</t>
  </si>
  <si>
    <t>Comisiones y bonificaciones</t>
  </si>
  <si>
    <t>Otros 1</t>
  </si>
  <si>
    <t>Otros 2</t>
  </si>
  <si>
    <t>Otros 3</t>
  </si>
  <si>
    <t>Otros 4</t>
  </si>
  <si>
    <t>Impuestos y seguridad social</t>
  </si>
  <si>
    <t>Impuestos estatales</t>
  </si>
  <si>
    <t>Impuestos y tasas de vehículos</t>
  </si>
  <si>
    <t>Pagos del vehículo</t>
  </si>
  <si>
    <t>Hipoteca o alquiler</t>
  </si>
  <si>
    <t>Seguro</t>
  </si>
  <si>
    <t>Electricidad</t>
  </si>
  <si>
    <t>Gas</t>
  </si>
  <si>
    <t>Agua</t>
  </si>
  <si>
    <t>Alcantarillado</t>
  </si>
  <si>
    <t>Basura</t>
  </si>
  <si>
    <t>Teléfono</t>
  </si>
  <si>
    <t>Internet</t>
  </si>
  <si>
    <t>Premium para discapacidades</t>
  </si>
  <si>
    <t>Comida</t>
  </si>
  <si>
    <t>Ropa</t>
  </si>
  <si>
    <t>Gastos médicos o dentales</t>
  </si>
  <si>
    <t>Bus</t>
  </si>
  <si>
    <t>Restaurantes</t>
  </si>
  <si>
    <t>Regalos</t>
  </si>
  <si>
    <t>Viajes</t>
  </si>
  <si>
    <t>Entretenimiento</t>
  </si>
  <si>
    <t>Cuidado personal</t>
  </si>
  <si>
    <t>Compras</t>
  </si>
  <si>
    <t>Beneficencia</t>
  </si>
  <si>
    <t>Clubs o membresías</t>
  </si>
  <si>
    <t>Mejoras del hogar</t>
  </si>
  <si>
    <t>Reservas de efectivo</t>
  </si>
  <si>
    <t>Plan de pensiones 401(k)/Etc.</t>
  </si>
  <si>
    <t>Cuenta de ahorro</t>
  </si>
  <si>
    <t>Mensual</t>
  </si>
  <si>
    <t xml:space="preserve">Anual </t>
  </si>
  <si>
    <t>NOTA: Si desea agregar elementos diarios a la tabla, calcule el valor o cantidad mensual y coloque el valor en la columna del mes adecuado.</t>
  </si>
  <si>
    <t>Anual</t>
  </si>
  <si>
    <t>Flujo de efectivo mensual total:</t>
  </si>
  <si>
    <t>Ene</t>
  </si>
  <si>
    <t>Feb</t>
  </si>
  <si>
    <t xml:space="preserve">NOTA: Para elementos diarios, calcule el valor o la cantidad mensual y coloque dicho valor en la columna del mes adecuado.
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</si>
  <si>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</si>
  <si>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</si>
  <si>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</si>
  <si>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</si>
  <si>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</si>
  <si>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</si>
  <si>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</si>
  <si>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</si>
  <si>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</si>
  <si>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</si>
  <si>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DE INGRESOS</t>
  </si>
  <si>
    <t>Total anual:</t>
  </si>
  <si>
    <t>Total mensual:</t>
  </si>
  <si>
    <t>Flujo de efectivo total actualizado:</t>
  </si>
  <si>
    <t>RESUMEN DE GASTOS</t>
  </si>
  <si>
    <t>Esta es una estimación anual.  Use esta hoja de cálculo si desea ver los importes anuales con valores mensuales estimados. Use las hojas de cálculo: Ingresos, Gastos, Discrecional y Ahorro para especificar elementos.</t>
  </si>
  <si>
    <t>RESUMEN DISCRECIONAL</t>
  </si>
  <si>
    <t>RESUMEN DE AHORROS</t>
  </si>
  <si>
    <t xml:space="preserve">Anual  </t>
  </si>
  <si>
    <t xml:space="preserve">Mensual </t>
  </si>
  <si>
    <t>Esta es una estimación anual.  Use esta hoja de cálculo si desea ver los importes anuales con valores mensuales estimados.
Si desea agregar elementos diarios a la tabla, calcule el valor o cantidad anual y coloque el valor en la columna Anual.</t>
  </si>
  <si>
    <t>Agua o alcantarillado</t>
  </si>
  <si>
    <t>401 000 / etc.</t>
  </si>
  <si>
    <t>Ahorro o inversión</t>
  </si>
  <si>
    <t>Row Labels</t>
  </si>
  <si>
    <t>Grand Total</t>
  </si>
  <si>
    <t xml:space="preserve">Sum of Anual  </t>
  </si>
  <si>
    <t>Ingresos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</si>
</sst>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(* #,##0.00_);_(* \(#,##0.00\);_(* &quot;-&quot;??_);_(@_)"/>
    <numFmt numFmtId="164" formatCode="#,##0.00\ &quot;€&quot;;\-#,##0.00\ &quot;€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)@"/>
    <numFmt numFmtId="169" formatCode="#,##0.00\ &quot;€&quot;"/>
    <numFmt numFmtId="170" formatCode="#,##0\ &quot;€&quot;"/>
    <numFmt numFmtId="171" formatCode="#,##0\ &quot;€&quot;;\-#,##0\ &quot;€&quot;"/>
  </numFmts>
  <fonts count="56" x14ac:knownFonts="1">
    <font>
      <sz val="11"/>
      <name val="Lucida Sans"/>
      <family val="2"/>
      <scheme val="minor"/>
    </font>
    <font>
      <sz val="11"/>
      <color theme="1"/>
      <name val="Lucida Sans"/>
      <family val="2"/>
      <scheme val="minor"/>
    </font>
    <font>
      <b/>
      <sz val="24"/>
      <color theme="5" tint="-0.24994659260841701"/>
      <name val="Cambria"/>
      <family val="2"/>
      <scheme val="major"/>
    </font>
    <font>
      <b/>
      <sz val="14"/>
      <color theme="3" tint="0.24994659260841701"/>
      <name val="Cambria"/>
      <family val="2"/>
      <scheme val="major"/>
    </font>
    <font>
      <b/>
      <sz val="11"/>
      <color theme="3" tint="0.24994659260841701"/>
      <name val="Cambria"/>
      <family val="2"/>
      <scheme val="major"/>
    </font>
    <font>
      <b/>
      <sz val="12"/>
      <color theme="3" tint="0.24994659260841701"/>
      <name val="Cambria"/>
      <family val="2"/>
      <scheme val="major"/>
    </font>
    <font>
      <sz val="36"/>
      <color theme="3" tint="0.24994659260841701"/>
      <name val="Cambria"/>
      <family val="2"/>
      <scheme val="major"/>
    </font>
    <font>
      <b/>
      <sz val="11"/>
      <color theme="1"/>
      <name val="Lucida Sans"/>
      <family val="2"/>
      <scheme val="minor"/>
    </font>
    <font>
      <sz val="11"/>
      <name val="Lucida Sans"/>
      <family val="2"/>
      <scheme val="minor"/>
    </font>
    <font>
      <i/>
      <sz val="11"/>
      <color theme="1" tint="0.34998626667073579"/>
      <name val="Lucida Sans"/>
      <family val="2"/>
      <scheme val="minor"/>
    </font>
    <font>
      <b/>
      <sz val="16"/>
      <color theme="3" tint="0.89996032593768116"/>
      <name val="Lucida Sans"/>
      <family val="2"/>
      <scheme val="minor"/>
    </font>
    <font>
      <sz val="11"/>
      <color theme="3" tint="0.249977111117893"/>
      <name val="Lucida Sans"/>
      <family val="2"/>
      <scheme val="minor"/>
    </font>
    <font>
      <sz val="11"/>
      <color theme="6" tint="0.79998168889431442"/>
      <name val="Lucida Sans"/>
      <family val="2"/>
      <scheme val="minor"/>
    </font>
    <font>
      <b/>
      <sz val="12"/>
      <color theme="3" tint="0.89996032593768116"/>
      <name val="Lucida Sans"/>
      <family val="2"/>
      <scheme val="minor"/>
    </font>
    <font>
      <b/>
      <sz val="16"/>
      <color rgb="FF57574D"/>
      <name val="Lucida Sans"/>
      <family val="2"/>
      <scheme val="minor"/>
    </font>
    <font>
      <b/>
      <sz val="12"/>
      <color theme="3" tint="0.89992980742820516"/>
      <name val="Lucida Sans"/>
      <family val="2"/>
      <scheme val="minor"/>
    </font>
    <font>
      <sz val="11"/>
      <color theme="3" tint="0.24994659260841701"/>
      <name val="Lucida Sans"/>
      <family val="2"/>
      <scheme val="minor"/>
    </font>
    <font>
      <sz val="36"/>
      <color theme="3" tint="0.24994659260841701"/>
      <name val="Cambria"/>
      <family val="1"/>
      <scheme val="major"/>
    </font>
    <font>
      <sz val="11"/>
      <name val="Cambria"/>
      <family val="1"/>
      <scheme val="major"/>
    </font>
    <font>
      <sz val="16"/>
      <color theme="3" tint="0.89996032593768116"/>
      <name val="Lucida Sans"/>
      <family val="2"/>
      <scheme val="minor"/>
    </font>
    <font>
      <b/>
      <sz val="11"/>
      <color theme="3" tint="0.89996032593768116"/>
      <name val="Lucida Sans"/>
      <family val="2"/>
      <scheme val="minor"/>
    </font>
    <font>
      <sz val="16"/>
      <color theme="3" tint="0.24994659260841701"/>
      <name val="Cambria"/>
      <family val="1"/>
      <scheme val="major"/>
    </font>
    <font>
      <sz val="16"/>
      <name val="Cambria"/>
      <family val="1"/>
      <scheme val="major"/>
    </font>
    <font>
      <sz val="36"/>
      <name val="Cambria"/>
      <family val="1"/>
      <scheme val="major"/>
    </font>
    <font>
      <sz val="16"/>
      <color theme="0"/>
      <name val="Cambria"/>
      <family val="1"/>
      <scheme val="major"/>
    </font>
    <font>
      <b/>
      <sz val="8"/>
      <color theme="3" tint="0.89996032593768116"/>
      <name val="Lucida Sans"/>
      <family val="2"/>
      <scheme val="minor"/>
    </font>
    <font>
      <b/>
      <sz val="24"/>
      <color theme="5" tint="-0.24994659260841701"/>
      <name val="Lucida Sans"/>
      <family val="2"/>
      <scheme val="minor"/>
    </font>
    <font>
      <b/>
      <sz val="20"/>
      <color theme="5" tint="-0.24994659260841701"/>
      <name val="Cambria"/>
      <family val="1"/>
      <scheme val="major"/>
    </font>
    <font>
      <sz val="11"/>
      <color theme="3" tint="0.249977111117893"/>
      <name val="Cambria"/>
      <family val="1"/>
      <scheme val="major"/>
    </font>
    <font>
      <b/>
      <sz val="14"/>
      <color rgb="FF57574D"/>
      <name val="Cambria"/>
      <family val="1"/>
      <scheme val="major"/>
    </font>
    <font>
      <b/>
      <sz val="18"/>
      <color theme="5" tint="-0.24994659260841701"/>
      <name val="Cambria"/>
      <family val="1"/>
      <scheme val="major"/>
    </font>
    <font>
      <sz val="11"/>
      <color theme="1" tint="0.249977111117893"/>
      <name val="Lucida Sans"/>
      <family val="2"/>
      <scheme val="minor"/>
    </font>
    <font>
      <sz val="36"/>
      <color theme="1" tint="0.14999847407452621"/>
      <name val="Cambria"/>
      <family val="1"/>
      <scheme val="major"/>
    </font>
    <font>
      <sz val="16"/>
      <color theme="1" tint="0.14999847407452621"/>
      <name val="Cambria"/>
      <family val="1"/>
      <scheme val="major"/>
    </font>
    <font>
      <sz val="11"/>
      <color theme="1" tint="0.34998626667073579"/>
      <name val="Cambria"/>
      <family val="1"/>
      <scheme val="major"/>
    </font>
    <font>
      <sz val="16"/>
      <color rgb="FF57574D"/>
      <name val="Lucida Sans"/>
      <family val="2"/>
      <scheme val="minor"/>
    </font>
    <font>
      <b/>
      <sz val="24"/>
      <color theme="5" tint="-0.24994659260841701"/>
      <name val="Cambria"/>
      <family val="1"/>
      <scheme val="major"/>
    </font>
    <font>
      <sz val="16"/>
      <color theme="1" tint="0.249977111117893"/>
      <name val="Cambria"/>
      <family val="1"/>
      <scheme val="major"/>
    </font>
    <font>
      <sz val="12"/>
      <color theme="1" tint="0.249977111117893"/>
      <name val="Lucida Sans"/>
      <family val="2"/>
      <scheme val="minor"/>
    </font>
    <font>
      <sz val="10"/>
      <color theme="1" tint="0.249977111117893"/>
      <name val="Lucida Sans"/>
      <family val="2"/>
      <scheme val="minor"/>
    </font>
    <font>
      <sz val="11"/>
      <color theme="1" tint="0.249977111117893"/>
      <name val="Cambria"/>
      <family val="1"/>
      <scheme val="major"/>
    </font>
    <font>
      <sz val="12"/>
      <color theme="1" tint="0.249977111117893"/>
      <name val="Cambria"/>
      <family val="1"/>
      <scheme val="major"/>
    </font>
    <font>
      <sz val="14"/>
      <color theme="1" tint="0.249977111117893"/>
      <name val="Cambria"/>
      <family val="1"/>
      <scheme val="major"/>
    </font>
    <font>
      <b/>
      <sz val="12"/>
      <color theme="1" tint="0.249977111117893"/>
      <name val="Lucida Sans"/>
      <family val="2"/>
      <scheme val="minor"/>
    </font>
    <font>
      <b/>
      <sz val="16"/>
      <color rgb="FF57574D"/>
      <name val="Cambria"/>
      <family val="1"/>
      <scheme val="major"/>
    </font>
    <font>
      <sz val="11"/>
      <color theme="1" tint="0.34998626667073579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3" tint="0.24994659260841701"/>
        <bgColor indexed="64"/>
      </patternFill>
    </fill>
    <fill>
      <patternFill patternType="solid">
        <fgColor theme="3" tint="0.7499618518631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  <border>
      <left/>
      <right/>
      <top/>
      <bottom style="medium">
        <color theme="3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ashed">
        <color theme="3" tint="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ashed">
        <color theme="3" tint="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theme="3" tint="0.24994659260841701"/>
      </top>
      <bottom style="hair">
        <color indexed="64"/>
      </bottom>
      <diagonal/>
    </border>
    <border>
      <left/>
      <right/>
      <top style="thin">
        <color theme="3" tint="0.24994659260841701"/>
      </top>
      <bottom/>
      <diagonal/>
    </border>
    <border>
      <left/>
      <right/>
      <top style="thin">
        <color theme="3" tint="0.24994659260841701"/>
      </top>
      <bottom style="thin">
        <color theme="3" tint="0.24994659260841701"/>
      </bottom>
      <diagonal/>
    </border>
    <border>
      <left style="thin">
        <color theme="3" tint="0.24994659260841701"/>
      </left>
      <right/>
      <top style="thin">
        <color theme="3" tint="0.24994659260841701"/>
      </top>
      <bottom style="thin">
        <color theme="3" tint="0.24994659260841701"/>
      </bottom>
      <diagonal/>
    </border>
    <border>
      <left/>
      <right/>
      <top style="dashed">
        <color theme="3" tint="0.24994659260841701"/>
      </top>
      <bottom style="dashed">
        <color theme="3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5" borderId="0">
      <alignment vertical="center" wrapText="1"/>
    </xf>
    <xf numFmtId="0" fontId="10" fillId="2" borderId="0" applyNumberFormat="0" applyProtection="0">
      <alignment vertical="center"/>
    </xf>
    <xf numFmtId="0" fontId="2" fillId="2" borderId="0" applyNumberFormat="0" applyFill="0" applyProtection="0">
      <alignment horizontal="left" vertical="center"/>
    </xf>
    <xf numFmtId="0" fontId="3" fillId="0" borderId="1" applyNumberFormat="0" applyFill="0" applyProtection="0"/>
    <xf numFmtId="0" fontId="4" fillId="0" borderId="4" applyNumberFormat="0" applyFill="0" applyProtection="0">
      <alignment vertical="center"/>
    </xf>
    <xf numFmtId="0" fontId="5" fillId="8" borderId="2" applyNumberFormat="0" applyProtection="0">
      <alignment horizontal="left"/>
    </xf>
    <xf numFmtId="0" fontId="6" fillId="5" borderId="0" applyNumberFormat="0" applyBorder="0" applyAlignment="0" applyProtection="0"/>
    <xf numFmtId="43" fontId="8" fillId="0" borderId="0" applyFill="0" applyBorder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  <xf numFmtId="0" fontId="8" fillId="9" borderId="3" applyNumberFormat="0" applyAlignment="0" applyProtection="0"/>
    <xf numFmtId="0" fontId="9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13" fillId="2" borderId="7" applyNumberFormat="0" applyProtection="0">
      <alignment horizontal="center" vertical="center" wrapText="1"/>
    </xf>
    <xf numFmtId="0" fontId="15" fillId="2" borderId="7" applyNumberFormat="0" applyProtection="0">
      <alignment horizontal="center" vertical="center" wrapText="1"/>
    </xf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3" applyNumberFormat="0" applyAlignment="0" applyProtection="0"/>
    <xf numFmtId="0" fontId="50" fillId="17" borderId="14" applyNumberFormat="0" applyAlignment="0" applyProtection="0"/>
    <xf numFmtId="0" fontId="51" fillId="17" borderId="13" applyNumberFormat="0" applyAlignment="0" applyProtection="0"/>
    <xf numFmtId="0" fontId="52" fillId="0" borderId="15" applyNumberFormat="0" applyFill="0" applyAlignment="0" applyProtection="0"/>
    <xf numFmtId="0" fontId="53" fillId="18" borderId="16" applyNumberFormat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102">
    <xf numFmtId="0" fontId="0" fillId="5" borderId="0" xfId="0">
      <alignment vertical="center" wrapText="1"/>
    </xf>
    <xf numFmtId="0" fontId="11" fillId="5" borderId="0" xfId="0" applyFont="1" applyAlignment="1">
      <alignment horizontal="left" vertical="top" wrapText="1" indent="1"/>
    </xf>
    <xf numFmtId="0" fontId="8" fillId="5" borderId="0" xfId="0" applyFont="1">
      <alignment vertical="center" wrapText="1"/>
    </xf>
    <xf numFmtId="0" fontId="18" fillId="5" borderId="0" xfId="0" applyFont="1">
      <alignment vertical="center" wrapText="1"/>
    </xf>
    <xf numFmtId="0" fontId="22" fillId="5" borderId="0" xfId="0" applyFont="1">
      <alignment vertical="center" wrapText="1"/>
    </xf>
    <xf numFmtId="0" fontId="23" fillId="5" borderId="0" xfId="0" applyFont="1">
      <alignment vertical="center" wrapText="1"/>
    </xf>
    <xf numFmtId="0" fontId="8" fillId="12" borderId="0" xfId="0" applyFont="1" applyFill="1">
      <alignment vertical="center" wrapText="1"/>
    </xf>
    <xf numFmtId="0" fontId="8" fillId="6" borderId="0" xfId="0" applyFont="1" applyFill="1">
      <alignment vertical="center" wrapText="1"/>
    </xf>
    <xf numFmtId="0" fontId="8" fillId="7" borderId="0" xfId="0" applyFont="1" applyFill="1">
      <alignment vertical="center" wrapText="1"/>
    </xf>
    <xf numFmtId="0" fontId="24" fillId="10" borderId="0" xfId="0" applyFont="1" applyFill="1" applyAlignment="1">
      <alignment horizontal="left" vertical="center" indent="1"/>
    </xf>
    <xf numFmtId="0" fontId="24" fillId="11" borderId="0" xfId="0" applyFont="1" applyFill="1" applyAlignment="1">
      <alignment horizontal="left" vertical="center" indent="1"/>
    </xf>
    <xf numFmtId="0" fontId="24" fillId="2" borderId="0" xfId="0" applyFont="1" applyFill="1" applyAlignment="1">
      <alignment horizontal="left" vertical="center" indent="1"/>
    </xf>
    <xf numFmtId="0" fontId="17" fillId="5" borderId="0" xfId="6" applyFont="1" applyBorder="1"/>
    <xf numFmtId="0" fontId="20" fillId="2" borderId="10" xfId="1" applyFont="1" applyBorder="1">
      <alignment vertical="center"/>
    </xf>
    <xf numFmtId="0" fontId="16" fillId="4" borderId="4" xfId="4" applyNumberFormat="1" applyFont="1" applyFill="1" applyAlignment="1">
      <alignment horizontal="left" vertical="center" indent="1"/>
    </xf>
    <xf numFmtId="0" fontId="16" fillId="4" borderId="4" xfId="4" applyFont="1" applyFill="1" applyAlignment="1">
      <alignment horizontal="left" vertical="center" indent="1"/>
    </xf>
    <xf numFmtId="0" fontId="19" fillId="2" borderId="10" xfId="1" applyFont="1" applyBorder="1">
      <alignment vertical="center"/>
    </xf>
    <xf numFmtId="0" fontId="20" fillId="2" borderId="11" xfId="1" applyFont="1" applyBorder="1">
      <alignment vertical="center"/>
    </xf>
    <xf numFmtId="0" fontId="19" fillId="2" borderId="11" xfId="1" applyFont="1" applyBorder="1">
      <alignment vertical="center"/>
    </xf>
    <xf numFmtId="0" fontId="29" fillId="5" borderId="0" xfId="0" applyFont="1" applyAlignment="1">
      <alignment horizontal="left" vertical="center" wrapText="1" indent="1"/>
    </xf>
    <xf numFmtId="0" fontId="28" fillId="5" borderId="0" xfId="0" applyFont="1" applyAlignment="1">
      <alignment horizontal="left" vertical="center" wrapText="1" indent="1"/>
    </xf>
    <xf numFmtId="0" fontId="22" fillId="5" borderId="0" xfId="0" applyFont="1" applyAlignment="1">
      <alignment horizontal="left" vertical="center" wrapText="1" indent="1"/>
    </xf>
    <xf numFmtId="0" fontId="28" fillId="5" borderId="0" xfId="0" applyFont="1">
      <alignment vertical="center" wrapText="1"/>
    </xf>
    <xf numFmtId="0" fontId="31" fillId="5" borderId="0" xfId="0" applyFont="1" applyAlignment="1">
      <alignment horizontal="left" vertical="center" wrapText="1"/>
    </xf>
    <xf numFmtId="0" fontId="31" fillId="5" borderId="0" xfId="0" applyFont="1">
      <alignment vertical="center" wrapText="1"/>
    </xf>
    <xf numFmtId="0" fontId="31" fillId="6" borderId="0" xfId="0" applyFont="1" applyFill="1" applyAlignment="1">
      <alignment horizontal="left" vertical="top" wrapText="1" indent="1"/>
    </xf>
    <xf numFmtId="0" fontId="31" fillId="7" borderId="0" xfId="0" applyFont="1" applyFill="1" applyAlignment="1">
      <alignment horizontal="left" vertical="top" wrapText="1" indent="1"/>
    </xf>
    <xf numFmtId="0" fontId="31" fillId="3" borderId="0" xfId="0" applyFont="1" applyFill="1" applyAlignment="1">
      <alignment horizontal="left" vertical="top" wrapText="1" indent="1"/>
    </xf>
    <xf numFmtId="0" fontId="12" fillId="4" borderId="0" xfId="0" applyFont="1" applyFill="1" applyAlignment="1">
      <alignment horizontal="center" vertical="center" wrapText="1"/>
    </xf>
    <xf numFmtId="0" fontId="25" fillId="2" borderId="11" xfId="1" applyFont="1" applyBorder="1">
      <alignment vertical="center"/>
    </xf>
    <xf numFmtId="0" fontId="25" fillId="2" borderId="10" xfId="1" applyFont="1" applyBorder="1">
      <alignment vertical="center"/>
    </xf>
    <xf numFmtId="0" fontId="14" fillId="5" borderId="0" xfId="0" applyFont="1" applyAlignment="1">
      <alignment horizontal="left" vertical="center" wrapText="1"/>
    </xf>
    <xf numFmtId="0" fontId="39" fillId="5" borderId="0" xfId="0" applyFont="1">
      <alignment vertical="center" wrapText="1"/>
    </xf>
    <xf numFmtId="168" fontId="39" fillId="5" borderId="0" xfId="0" applyNumberFormat="1" applyFont="1">
      <alignment vertical="center" wrapText="1"/>
    </xf>
    <xf numFmtId="168" fontId="31" fillId="5" borderId="0" xfId="0" applyNumberFormat="1" applyFont="1">
      <alignment vertical="center" wrapText="1"/>
    </xf>
    <xf numFmtId="0" fontId="41" fillId="5" borderId="0" xfId="0" applyFont="1">
      <alignment vertical="center" wrapText="1"/>
    </xf>
    <xf numFmtId="0" fontId="42" fillId="5" borderId="0" xfId="0" applyFont="1">
      <alignment vertical="center" wrapText="1"/>
    </xf>
    <xf numFmtId="0" fontId="37" fillId="5" borderId="0" xfId="0" applyFont="1">
      <alignment vertical="center" wrapText="1"/>
    </xf>
    <xf numFmtId="0" fontId="28" fillId="5" borderId="0" xfId="0" applyFont="1" applyAlignment="1">
      <alignment vertical="center"/>
    </xf>
    <xf numFmtId="0" fontId="38" fillId="5" borderId="0" xfId="0" applyFont="1">
      <alignment vertical="center" wrapText="1"/>
    </xf>
    <xf numFmtId="0" fontId="44" fillId="5" borderId="0" xfId="0" applyFont="1" applyAlignment="1">
      <alignment horizontal="left" vertical="center" wrapText="1"/>
    </xf>
    <xf numFmtId="0" fontId="40" fillId="5" borderId="0" xfId="0" applyFont="1">
      <alignment vertical="center" wrapText="1"/>
    </xf>
    <xf numFmtId="168" fontId="31" fillId="8" borderId="6" xfId="0" applyNumberFormat="1" applyFont="1" applyFill="1" applyBorder="1" applyAlignment="1">
      <alignment horizontal="left" vertical="center" indent="1"/>
    </xf>
    <xf numFmtId="168" fontId="31" fillId="8" borderId="0" xfId="0" applyNumberFormat="1" applyFont="1" applyFill="1" applyAlignment="1">
      <alignment horizontal="left" vertical="center" indent="1"/>
    </xf>
    <xf numFmtId="168" fontId="37" fillId="5" borderId="2" xfId="5" applyNumberFormat="1" applyFont="1" applyFill="1" applyAlignment="1">
      <alignment horizontal="left" vertical="center"/>
    </xf>
    <xf numFmtId="168" fontId="39" fillId="5" borderId="0" xfId="0" applyNumberFormat="1" applyFont="1" applyAlignment="1">
      <alignment horizontal="left" vertical="center"/>
    </xf>
    <xf numFmtId="168" fontId="43" fillId="5" borderId="2" xfId="5" applyNumberFormat="1" applyFont="1" applyFill="1" applyAlignment="1">
      <alignment horizontal="left" vertical="center"/>
    </xf>
    <xf numFmtId="0" fontId="42" fillId="5" borderId="0" xfId="0" applyFont="1" applyAlignment="1">
      <alignment vertical="center"/>
    </xf>
    <xf numFmtId="168" fontId="42" fillId="8" borderId="0" xfId="0" applyNumberFormat="1" applyFont="1" applyFill="1" applyAlignment="1">
      <alignment horizontal="left" vertical="center" indent="1"/>
    </xf>
    <xf numFmtId="0" fontId="42" fillId="8" borderId="8" xfId="0" applyFont="1" applyFill="1" applyBorder="1" applyAlignment="1">
      <alignment horizontal="right" vertical="center"/>
    </xf>
    <xf numFmtId="0" fontId="40" fillId="6" borderId="0" xfId="0" applyFont="1" applyFill="1" applyAlignment="1">
      <alignment horizontal="left" vertical="top" wrapText="1" indent="1"/>
    </xf>
    <xf numFmtId="0" fontId="40" fillId="7" borderId="0" xfId="0" applyFont="1" applyFill="1" applyAlignment="1">
      <alignment horizontal="left" vertical="top" wrapText="1" indent="1"/>
    </xf>
    <xf numFmtId="0" fontId="40" fillId="3" borderId="0" xfId="0" applyFont="1" applyFill="1" applyAlignment="1">
      <alignment horizontal="left" vertical="top" wrapText="1" indent="1"/>
    </xf>
    <xf numFmtId="0" fontId="45" fillId="5" borderId="0" xfId="0" applyFont="1">
      <alignment vertical="center" wrapText="1"/>
    </xf>
    <xf numFmtId="43" fontId="31" fillId="5" borderId="0" xfId="7" applyFont="1" applyFill="1" applyBorder="1" applyAlignment="1">
      <alignment horizontal="left" vertical="center"/>
    </xf>
    <xf numFmtId="168" fontId="42" fillId="5" borderId="0" xfId="0" applyNumberFormat="1" applyFont="1" applyAlignment="1">
      <alignment vertical="center"/>
    </xf>
    <xf numFmtId="0" fontId="14" fillId="5" borderId="0" xfId="0" applyFont="1">
      <alignment vertical="center" wrapText="1"/>
    </xf>
    <xf numFmtId="0" fontId="34" fillId="5" borderId="9" xfId="0" applyFont="1" applyBorder="1" applyAlignment="1">
      <alignment horizontal="left" vertical="center" indent="4"/>
    </xf>
    <xf numFmtId="0" fontId="42" fillId="5" borderId="0" xfId="0" applyFont="1" applyAlignment="1">
      <alignment horizontal="right" vertical="center" indent="1"/>
    </xf>
    <xf numFmtId="0" fontId="40" fillId="5" borderId="0" xfId="0" applyFont="1" applyAlignment="1">
      <alignment vertical="top" wrapText="1"/>
    </xf>
    <xf numFmtId="168" fontId="31" fillId="5" borderId="0" xfId="0" applyNumberFormat="1" applyFont="1" applyAlignment="1">
      <alignment vertical="center"/>
    </xf>
    <xf numFmtId="0" fontId="10" fillId="2" borderId="11" xfId="1" applyBorder="1">
      <alignment vertical="center"/>
    </xf>
    <xf numFmtId="0" fontId="10" fillId="2" borderId="10" xfId="1" applyBorder="1">
      <alignment vertical="center"/>
    </xf>
    <xf numFmtId="0" fontId="44" fillId="5" borderId="0" xfId="0" applyFont="1">
      <alignment vertical="center" wrapText="1"/>
    </xf>
    <xf numFmtId="0" fontId="11" fillId="5" borderId="0" xfId="0" applyFont="1">
      <alignment vertical="center" wrapText="1"/>
    </xf>
    <xf numFmtId="0" fontId="35" fillId="5" borderId="0" xfId="0" applyFont="1" applyAlignment="1">
      <alignment horizontal="right" vertical="center" wrapText="1" indent="2"/>
    </xf>
    <xf numFmtId="168" fontId="42" fillId="5" borderId="2" xfId="3" applyNumberFormat="1" applyFont="1" applyFill="1" applyBorder="1" applyAlignment="1">
      <alignment vertical="center"/>
    </xf>
    <xf numFmtId="0" fontId="42" fillId="5" borderId="2" xfId="0" applyFont="1" applyBorder="1">
      <alignment vertical="center" wrapText="1"/>
    </xf>
    <xf numFmtId="0" fontId="0" fillId="5" borderId="0" xfId="0" pivotButton="1">
      <alignment vertical="center" wrapText="1"/>
    </xf>
    <xf numFmtId="0" fontId="16" fillId="4" borderId="12" xfId="4" applyNumberFormat="1" applyFont="1" applyFill="1" applyBorder="1" applyAlignment="1">
      <alignment horizontal="left" vertical="center" indent="1"/>
    </xf>
    <xf numFmtId="0" fontId="16" fillId="4" borderId="12" xfId="4" applyFont="1" applyFill="1" applyBorder="1">
      <alignment vertical="center"/>
    </xf>
    <xf numFmtId="0" fontId="31" fillId="5" borderId="0" xfId="0" applyFont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33" fillId="5" borderId="0" xfId="0" applyFont="1" applyAlignment="1">
      <alignment horizontal="right" vertical="center" indent="2"/>
    </xf>
    <xf numFmtId="0" fontId="33" fillId="5" borderId="0" xfId="0" applyFont="1" applyAlignment="1">
      <alignment horizontal="right" vertical="center" indent="1"/>
    </xf>
    <xf numFmtId="0" fontId="33" fillId="5" borderId="0" xfId="0" applyFont="1" applyAlignment="1">
      <alignment horizontal="right" vertical="center"/>
    </xf>
    <xf numFmtId="169" fontId="36" fillId="5" borderId="0" xfId="2" applyNumberFormat="1" applyFont="1" applyFill="1">
      <alignment horizontal="left" vertical="center"/>
    </xf>
    <xf numFmtId="169" fontId="31" fillId="5" borderId="0" xfId="0" applyNumberFormat="1" applyFont="1">
      <alignment vertical="center" wrapText="1"/>
    </xf>
    <xf numFmtId="169" fontId="26" fillId="5" borderId="0" xfId="2" applyNumberFormat="1" applyFont="1" applyFill="1">
      <alignment horizontal="left" vertical="center"/>
    </xf>
    <xf numFmtId="169" fontId="27" fillId="5" borderId="0" xfId="2" applyNumberFormat="1" applyFont="1" applyFill="1" applyAlignment="1">
      <alignment horizontal="center" vertical="center"/>
    </xf>
    <xf numFmtId="169" fontId="26" fillId="5" borderId="0" xfId="2" applyNumberFormat="1" applyFont="1" applyFill="1" applyAlignment="1">
      <alignment horizontal="center" vertical="center"/>
    </xf>
    <xf numFmtId="169" fontId="36" fillId="5" borderId="0" xfId="2" applyNumberFormat="1" applyFont="1" applyFill="1" applyAlignment="1">
      <alignment horizontal="center" vertical="center"/>
    </xf>
    <xf numFmtId="169" fontId="42" fillId="5" borderId="0" xfId="0" applyNumberFormat="1" applyFont="1" applyAlignment="1">
      <alignment horizontal="right" vertical="center" indent="1"/>
    </xf>
    <xf numFmtId="169" fontId="2" fillId="5" borderId="0" xfId="2" applyNumberFormat="1" applyFill="1" applyAlignment="1">
      <alignment horizontal="center" vertical="center"/>
    </xf>
    <xf numFmtId="164" fontId="31" fillId="8" borderId="0" xfId="0" applyNumberFormat="1" applyFont="1" applyFill="1" applyAlignment="1">
      <alignment vertical="center"/>
    </xf>
    <xf numFmtId="164" fontId="39" fillId="5" borderId="0" xfId="0" applyNumberFormat="1" applyFont="1" applyAlignment="1">
      <alignment horizontal="right" vertical="center" wrapText="1" indent="1"/>
    </xf>
    <xf numFmtId="164" fontId="31" fillId="5" borderId="0" xfId="0" applyNumberFormat="1" applyFont="1" applyAlignment="1">
      <alignment horizontal="right" vertical="center" wrapText="1" indent="1"/>
    </xf>
    <xf numFmtId="164" fontId="31" fillId="5" borderId="0" xfId="0" applyNumberFormat="1" applyFont="1" applyAlignment="1">
      <alignment horizontal="right" vertical="center" indent="1"/>
    </xf>
    <xf numFmtId="0" fontId="0" fillId="5" borderId="0" xfId="0" applyAlignment="1">
      <alignment horizontal="left" vertical="center" wrapText="1"/>
    </xf>
    <xf numFmtId="170" fontId="0" fillId="5" borderId="0" xfId="0" applyNumberFormat="1">
      <alignment vertical="center" wrapText="1"/>
    </xf>
    <xf numFmtId="171" fontId="0" fillId="5" borderId="0" xfId="0" applyNumberFormat="1">
      <alignment vertical="center" wrapText="1"/>
    </xf>
    <xf numFmtId="0" fontId="32" fillId="5" borderId="0" xfId="6" applyFont="1" applyBorder="1"/>
    <xf numFmtId="0" fontId="34" fillId="5" borderId="0" xfId="0" applyFont="1" applyAlignment="1">
      <alignment horizontal="left" vertical="center" wrapText="1"/>
    </xf>
    <xf numFmtId="169" fontId="30" fillId="5" borderId="0" xfId="2" applyNumberFormat="1" applyFont="1" applyFill="1">
      <alignment horizontal="left" vertical="center"/>
    </xf>
    <xf numFmtId="0" fontId="34" fillId="5" borderId="9" xfId="0" applyFont="1" applyBorder="1" applyAlignment="1">
      <alignment horizontal="left" vertical="center" wrapText="1"/>
    </xf>
    <xf numFmtId="0" fontId="34" fillId="5" borderId="9" xfId="0" applyFont="1" applyBorder="1" applyAlignment="1">
      <alignment horizontal="left" vertical="center"/>
    </xf>
    <xf numFmtId="169" fontId="30" fillId="5" borderId="9" xfId="2" applyNumberFormat="1" applyFont="1" applyFill="1" applyBorder="1" applyAlignment="1">
      <alignment horizontal="left" vertical="center" indent="1"/>
    </xf>
    <xf numFmtId="0" fontId="21" fillId="4" borderId="2" xfId="3" applyFont="1" applyFill="1" applyBorder="1" applyAlignment="1">
      <alignment horizontal="left" vertical="center" indent="1"/>
    </xf>
    <xf numFmtId="169" fontId="16" fillId="4" borderId="12" xfId="4" applyNumberFormat="1" applyFont="1" applyFill="1" applyBorder="1" applyAlignment="1">
      <alignment horizontal="right" vertical="center"/>
    </xf>
    <xf numFmtId="169" fontId="16" fillId="4" borderId="4" xfId="4" applyNumberFormat="1" applyFont="1" applyFill="1" applyAlignment="1">
      <alignment horizontal="right" vertical="center"/>
    </xf>
    <xf numFmtId="164" fontId="16" fillId="4" borderId="12" xfId="4" applyNumberFormat="1" applyFont="1" applyFill="1" applyBorder="1" applyAlignment="1">
      <alignment horizontal="right" vertical="center"/>
    </xf>
    <xf numFmtId="164" fontId="16" fillId="4" borderId="4" xfId="4" applyNumberFormat="1" applyFont="1" applyFill="1" applyAlignment="1">
      <alignment horizontal="right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3" builtinId="53" customBuiltin="1"/>
    <cellStyle name="Followed Hyperlink" xfId="16" builtinId="9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5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12" builtinId="10" customBuiltin="1"/>
    <cellStyle name="Output" xfId="21" builtinId="21" customBuiltin="1"/>
    <cellStyle name="Percent" xfId="11" builtinId="5" customBuiltin="1"/>
    <cellStyle name="Title" xfId="6" builtinId="15" customBuiltin="1"/>
    <cellStyle name="Título 5" xfId="5" xr:uid="{00000000-0005-0000-0000-00000A000000}"/>
    <cellStyle name="Total" xfId="14" builtinId="25" customBuiltin="1"/>
    <cellStyle name="Warning Text" xfId="25" builtinId="11" customBuiltin="1"/>
  </cellStyles>
  <dxfs count="121">
    <dxf>
      <numFmt numFmtId="170" formatCode="#,##0\ &quot;€&quot;"/>
    </dxf>
    <dxf>
      <numFmt numFmtId="170" formatCode="#,##0\ &quot;€&quot;"/>
    </dxf>
    <dxf>
      <numFmt numFmtId="171" formatCode="#,##0\ &quot;€&quot;;\-#,##0\ &quot;€&quot;"/>
    </dxf>
    <dxf>
      <numFmt numFmtId="170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64" formatCode="#,##0.00\ &quot;€&quot;;\-#,##0.00\ &quot;€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64" formatCode="#,##0.00\ &quot;€&quot;;\-#,##0.00\ &quot;€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68" formatCode="_)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8" formatCode="_)@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64" formatCode="#,##0.00\ &quot;€&quot;;\-#,##0.00\ &quot;€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64" formatCode="#,##0.00\ &quot;€&quot;;\-#,##0.00\ &quot;€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68" formatCode="_)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8" formatCode="_)@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9" formatCode="#,##0.00\ &quot;€&quot;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color theme="1" tint="0.249977111117893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9" formatCode="#,##0.00\ &quot;€&quot;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color theme="1" tint="0.249977111117893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8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 tint="0.249977111117893"/>
      </font>
    </dxf>
    <dxf>
      <font>
        <strike val="0"/>
        <outline val="0"/>
        <shadow val="0"/>
        <u val="none"/>
        <vertAlign val="baseline"/>
        <color theme="1" tint="0.249977111117893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9" formatCode="#,##0.00\ &quot;€&quot;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9" formatCode="#,##0.00\ &quot;€&quot;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8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 tint="0.249977111117893"/>
        <name val="Lucida Sans"/>
        <scheme val="minor"/>
      </font>
      <numFmt numFmtId="168" formatCode="_)@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color theme="1" tint="0.249977111117893"/>
        <name val="Lucida Sans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vertical="center" textRotation="0" indent="0" justifyLastLine="0" shrinkToFit="0" readingOrder="0"/>
    </dxf>
    <dxf>
      <numFmt numFmtId="171" formatCode="#,##0\ &quot;€&quot;;\-#,##0\ &quot;€&quot;"/>
    </dxf>
    <dxf>
      <numFmt numFmtId="170" formatCode="#,##0\ &quot;€&quot;"/>
    </dxf>
    <dxf>
      <numFmt numFmtId="170" formatCode="#,##0\ &quot;€&quot;"/>
    </dxf>
    <dxf>
      <numFmt numFmtId="170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4" formatCode="#,##0.00\ &quot;€&quot;;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9" formatCode="#,##0.00\ &quot;€&quot;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numFmt numFmtId="168" formatCode="_)@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color theme="1" tint="0.249977111117893"/>
        <name val="Lucida Sans"/>
        <scheme val="minor"/>
      </font>
    </dxf>
    <dxf>
      <border>
        <bottom style="medium">
          <color theme="3" tint="0.2499465926084170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4" formatCode="#,##0.00\ &quot;€&quot;;\-#,##0.0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69" formatCode="#,##0.00\ &quot;€&quot;"/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Lucida Sans"/>
        <scheme val="minor"/>
      </font>
      <numFmt numFmtId="168" formatCode="_)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Lucida Sans"/>
        <scheme val="minor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vertical="center" textRotation="0" indent="0" justifyLastLine="0" shrinkToFit="0" readingOrder="0"/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89996032593768116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b val="0"/>
        <i val="0"/>
        <color theme="3" tint="0.24994659260841701"/>
      </font>
      <fill>
        <patternFill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 val="0"/>
        <i val="0"/>
        <color theme="3" tint="0.24994659260841701"/>
      </font>
      <fill>
        <patternFill patternType="solid">
          <fgColor theme="7"/>
          <bgColor theme="3" tint="0.89996032593768116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 val="0"/>
        <i val="0"/>
        <color theme="3" tint="0.24994659260841701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  <dxf>
      <fill>
        <patternFill>
          <bgColor theme="2"/>
        </patternFill>
      </fill>
    </dxf>
    <dxf>
      <font>
        <b val="0"/>
        <i val="0"/>
        <color theme="3" tint="9.9948118533890809E-2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9.9917600024414813E-2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 val="0"/>
        <i val="0"/>
        <color theme="3" tint="9.9917600024414813E-2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9.9948118533890809E-2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3" defaultPivotStyle="PivotStyleLight15">
    <tableStyle name="Resumen diario" pivot="0" count="5" xr9:uid="{00000000-0011-0000-FFFF-FFFF00000000}">
      <tableStyleElement type="wholeTable" dxfId="120"/>
      <tableStyleElement type="headerRow" dxfId="119"/>
      <tableStyleElement type="totalRow" dxfId="118"/>
      <tableStyleElement type="firstRowStripe" dxfId="117"/>
      <tableStyleElement type="secondRowStripe" dxfId="116"/>
    </tableStyle>
    <tableStyle name="Flujo de efectivo mensual" pivot="0" count="5" xr9:uid="{00000000-0011-0000-FFFF-FFFF01000000}">
      <tableStyleElement type="wholeTable" dxfId="115"/>
      <tableStyleElement type="headerRow" dxfId="114"/>
      <tableStyleElement type="totalRow" dxfId="113"/>
      <tableStyleElement type="firstRowStripe" dxfId="112"/>
      <tableStyleElement type="secondRowStripe" dxfId="111"/>
    </tableStyle>
    <tableStyle name="Extracto de flujo de efectivo personal" pivot="0" count="9" xr9:uid="{00000000-0011-0000-FFFF-FFFF02000000}">
      <tableStyleElement type="wholeTable" dxfId="110"/>
      <tableStyleElement type="headerRow" dxfId="109"/>
      <tableStyleElement type="totalRow" dxfId="108"/>
      <tableStyleElement type="firstColumn" dxfId="107"/>
      <tableStyleElement type="lastColumn" dxfId="106"/>
      <tableStyleElement type="firstHeaderCell" dxfId="105"/>
      <tableStyleElement type="lastHeaderCell" dxfId="104"/>
      <tableStyleElement type="firstTotalCell" dxfId="103"/>
      <tableStyleElement type="lastTotalCell" dxfId="102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openxmlformats.org/officeDocument/2006/relationships/pivotCacheDefinition" Target="/xl/pivotCache/pivotCacheDefinition51.xml" Id="rId13" /><Relationship Type="http://schemas.openxmlformats.org/officeDocument/2006/relationships/pivotTable" Target="/xl/pivotTables/pivotTable2.xml" Id="rId18" /><Relationship Type="http://schemas.openxmlformats.org/officeDocument/2006/relationships/calcChain" Target="/xl/calcChain.xml" Id="rId26" /><Relationship Type="http://schemas.openxmlformats.org/officeDocument/2006/relationships/worksheet" Target="/xl/worksheets/sheet32.xml" Id="rId3" /><Relationship Type="http://schemas.openxmlformats.org/officeDocument/2006/relationships/theme" Target="/xl/theme/theme11.xml" Id="rId21" /><Relationship Type="http://schemas.openxmlformats.org/officeDocument/2006/relationships/worksheet" Target="/xl/worksheets/sheet73.xml" Id="rId7" /><Relationship Type="http://schemas.openxmlformats.org/officeDocument/2006/relationships/pivotCacheDefinition" Target="/xl/pivotCache/pivotCacheDefinition43.xml" Id="rId12" /><Relationship Type="http://schemas.openxmlformats.org/officeDocument/2006/relationships/pivotTable" Target="/xl/pivotTables/pivotTable12.xml" Id="rId17" /><Relationship Type="http://schemas.openxmlformats.org/officeDocument/2006/relationships/powerPivotData" Target="/xl/model/item.data" Id="rId25" /><Relationship Type="http://schemas.openxmlformats.org/officeDocument/2006/relationships/worksheet" Target="/xl/worksheets/sheet24.xml" Id="rId2" /><Relationship Type="http://schemas.openxmlformats.org/officeDocument/2006/relationships/pivotCacheDefinition" Target="/xl/pivotCache/pivotCacheDefinition82.xml" Id="rId16" /><Relationship Type="http://schemas.openxmlformats.org/officeDocument/2006/relationships/pivotTable" Target="/xl/pivotTables/pivotTable43.xml" Id="rId20" /><Relationship Type="http://schemas.openxmlformats.org/officeDocument/2006/relationships/customXml" Target="/customXml/item3.xml" Id="rId29" /><Relationship Type="http://schemas.openxmlformats.org/officeDocument/2006/relationships/worksheet" Target="/xl/worksheets/sheet15.xml" Id="rId1" /><Relationship Type="http://schemas.openxmlformats.org/officeDocument/2006/relationships/worksheet" Target="/xl/worksheets/sheet66.xml" Id="rId6" /><Relationship Type="http://schemas.openxmlformats.org/officeDocument/2006/relationships/pivotCacheDefinition" Target="/xl/pivotCache/pivotCacheDefinition35.xml" Id="rId11" /><Relationship Type="http://schemas.openxmlformats.org/officeDocument/2006/relationships/sharedStrings" Target="/xl/sharedStrings.xml" Id="rId24" /><Relationship Type="http://schemas.openxmlformats.org/officeDocument/2006/relationships/worksheet" Target="/xl/worksheets/sheet57.xml" Id="rId5" /><Relationship Type="http://schemas.openxmlformats.org/officeDocument/2006/relationships/pivotCacheDefinition" Target="/xl/pivotCache/pivotCacheDefinition76.xml" Id="rId15" /><Relationship Type="http://schemas.openxmlformats.org/officeDocument/2006/relationships/styles" Target="/xl/styles.xml" Id="rId23" /><Relationship Type="http://schemas.openxmlformats.org/officeDocument/2006/relationships/customXml" Target="/customXml/item22.xml" Id="rId28" /><Relationship Type="http://schemas.openxmlformats.org/officeDocument/2006/relationships/pivotCacheDefinition" Target="/xl/pivotCache/pivotCacheDefinition27.xml" Id="rId10" /><Relationship Type="http://schemas.openxmlformats.org/officeDocument/2006/relationships/pivotTable" Target="/xl/pivotTables/pivotTable34.xml" Id="rId19" /><Relationship Type="http://schemas.openxmlformats.org/officeDocument/2006/relationships/worksheet" Target="/xl/worksheets/sheet48.xml" Id="rId4" /><Relationship Type="http://schemas.openxmlformats.org/officeDocument/2006/relationships/pivotCacheDefinition" Target="/xl/pivotCache/pivotCacheDefinition18.xml" Id="rId9" /><Relationship Type="http://schemas.openxmlformats.org/officeDocument/2006/relationships/pivotCacheDefinition" Target="/xl/pivotCache/pivotCacheDefinition64.xml" Id="rId14" /><Relationship Type="http://schemas.openxmlformats.org/officeDocument/2006/relationships/connections" Target="/xl/connections.xml" Id="rId22" /><Relationship Type="http://schemas.openxmlformats.org/officeDocument/2006/relationships/customXml" Target="/customXml/item13.xml" Id="rId27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_rels/chart35.xml.rels>&#65279;<?xml version="1.0" encoding="utf-8"?><Relationships xmlns="http://schemas.openxmlformats.org/package/2006/relationships"><Relationship Type="http://schemas.microsoft.com/office/2011/relationships/chartColorStyle" Target="/xl/charts/colors35.xml" Id="rId2" /><Relationship Type="http://schemas.microsoft.com/office/2011/relationships/chartStyle" Target="/xl/charts/style35.xml" Id="rId1" /></Relationships>
</file>

<file path=xl/charts/_rels/chart44.xml.rels>&#65279;<?xml version="1.0" encoding="utf-8"?><Relationships xmlns="http://schemas.openxmlformats.org/package/2006/relationships"><Relationship Type="http://schemas.microsoft.com/office/2011/relationships/chartColorStyle" Target="/xl/charts/colors44.xml" Id="rId2" /><Relationship Type="http://schemas.microsoft.com/office/2011/relationships/chartStyle" Target="/xl/charts/style44.xml" Id="rId1" /></Relationships>
</file>

<file path=xl/charts/_rels/chart53.xml.rels>&#65279;<?xml version="1.0" encoding="utf-8"?><Relationships xmlns="http://schemas.openxmlformats.org/package/2006/relationships"><Relationship Type="http://schemas.microsoft.com/office/2011/relationships/chartColorStyle" Target="/xl/charts/colors53.xml" Id="rId2" /><Relationship Type="http://schemas.microsoft.com/office/2011/relationships/chartStyle" Target="/xl/charts/style53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[TF03107654_Win32.xltx]Annual Cash Flow!PVT_Savings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7863088"/>
        <c:axId val="527863416"/>
      </c:barChart>
      <c:catAx>
        <c:axId val="527863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3416"/>
        <c:crosses val="autoZero"/>
        <c:auto val="1"/>
        <c:lblAlgn val="ctr"/>
        <c:lblOffset val="100"/>
        <c:noMultiLvlLbl val="0"/>
      </c:catAx>
      <c:valAx>
        <c:axId val="527863416"/>
        <c:scaling>
          <c:orientation val="minMax"/>
        </c:scaling>
        <c:delete val="0"/>
        <c:axPos val="b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19281343"/>
        <c:axId val="619281759"/>
      </c:barChart>
      <c:catAx>
        <c:axId val="619281343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281759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619281759"/>
        <c:scaling>
          <c:orientation val="minMax"/>
          <c:max val="15000"/>
          <c:min val="0"/>
        </c:scaling>
        <c:delete val="0"/>
        <c:axPos val="b"/>
        <c:numFmt formatCode="#,##0\ &quot;€&quot;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281343"/>
        <c:crosses val="autoZero"/>
        <c:crossBetween val="between"/>
        <c:majorUnit val="5000"/>
        <c:extLst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[Office_63710428_TF03107654_Win32.xltx]PivotChartTable4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1304272"/>
        <c:axId val="826606480"/>
      </c:barChart>
      <c:catAx>
        <c:axId val="8213042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606480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826606480"/>
        <c:scaling>
          <c:orientation val="minMax"/>
        </c:scaling>
        <c:delete val="0"/>
        <c:axPos val="b"/>
        <c:numFmt formatCode="#,##0\ &quot;€&quot;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304272"/>
        <c:crosses val="autoZero"/>
        <c:crossBetween val="between"/>
        <c:majorUnit val="50000"/>
        <c:extLst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[Office_63710428_TF03107654_Win32.xltx]PivotChartTable5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7763183"/>
        <c:axId val="497775247"/>
      </c:barChart>
      <c:catAx>
        <c:axId val="497763183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75247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497775247"/>
        <c:scaling>
          <c:orientation val="minMax"/>
          <c:max val="20000"/>
        </c:scaling>
        <c:delete val="0"/>
        <c:axPos val="b"/>
        <c:numFmt formatCode="#,##0\ &quot;€&quot;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63183"/>
        <c:crosses val="autoZero"/>
        <c:crossBetween val="between"/>
        <c:extLst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[Office_63710428_TF03107654_Win32.xltx]PivotChartTable6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80091408"/>
        <c:axId val="1880094736"/>
      </c:barChart>
      <c:catAx>
        <c:axId val="1880091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094736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880094736"/>
        <c:scaling>
          <c:orientation val="minMax"/>
        </c:scaling>
        <c:delete val="0"/>
        <c:axPos val="b"/>
        <c:numFmt formatCode="#,##0\ &quot;€&quot;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091408"/>
        <c:crosses val="autoZero"/>
        <c:crossBetween val="between"/>
        <c:majorUnit val="2000"/>
        <c:extLst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[Office_63710428_TF03107654_Win32.xltx]PivotChartTable7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5.xml.rels>&#65279;<?xml version="1.0" encoding="utf-8"?><Relationships xmlns="http://schemas.openxmlformats.org/package/2006/relationships"><Relationship Type="http://schemas.openxmlformats.org/officeDocument/2006/relationships/hyperlink" Target="#'Flujo de efectivo anual'!A1" TargetMode="External" Id="rId3" /><Relationship Type="http://schemas.openxmlformats.org/officeDocument/2006/relationships/hyperlink" Target="#'Flujo de efectivo diario'!A1" TargetMode="External" Id="rId2" /><Relationship Type="http://schemas.openxmlformats.org/officeDocument/2006/relationships/hyperlink" Target="#'Gu&#237;a'!A1" TargetMode="External" Id="rId1" /><Relationship Type="http://schemas.openxmlformats.org/officeDocument/2006/relationships/hyperlink" Target="#'Flujo de efectivo mensual'!A1" TargetMode="External" Id="rId4" /></Relationships>
</file>

<file path=xl/drawings/_rels/drawing24.xml.rels>&#65279;<?xml version="1.0" encoding="utf-8"?><Relationships xmlns="http://schemas.openxmlformats.org/package/2006/relationships"><Relationship Type="http://schemas.openxmlformats.org/officeDocument/2006/relationships/hyperlink" Target="#'Flujo de efectivo anual'!A1" TargetMode="External" Id="rId3" /><Relationship Type="http://schemas.openxmlformats.org/officeDocument/2006/relationships/hyperlink" Target="#'Flujo de efectivo diario'!A1" TargetMode="External" Id="rId2" /><Relationship Type="http://schemas.openxmlformats.org/officeDocument/2006/relationships/hyperlink" Target="#'Gu&#237;a'!A1" TargetMode="External" Id="rId1" /><Relationship Type="http://schemas.openxmlformats.org/officeDocument/2006/relationships/hyperlink" Target="#'Flujo de efectivo mensual'!A1" TargetMode="External" Id="rId4" /></Relationships>
</file>

<file path=xl/drawings/_rels/drawing32.xml.rels>&#65279;<?xml version="1.0" encoding="utf-8"?><Relationships xmlns="http://schemas.openxmlformats.org/package/2006/relationships"><Relationship Type="http://schemas.openxmlformats.org/officeDocument/2006/relationships/hyperlink" Target="#'Flujo de efectivo anual'!A1" TargetMode="External" Id="rId3" /><Relationship Type="http://schemas.openxmlformats.org/officeDocument/2006/relationships/hyperlink" Target="#'Flujo de efectivo diario'!A1" TargetMode="External" Id="rId2" /><Relationship Type="http://schemas.openxmlformats.org/officeDocument/2006/relationships/hyperlink" Target="#'Gu&#237;a'!A1" TargetMode="External" Id="rId1" /><Relationship Type="http://schemas.openxmlformats.org/officeDocument/2006/relationships/hyperlink" Target="#'Flujo de efectivo mensual'!A1" TargetMode="External" Id="rId4" /></Relationships>
</file>

<file path=xl/drawings/_rels/drawing48.xml.rels>&#65279;<?xml version="1.0" encoding="utf-8"?><Relationships xmlns="http://schemas.openxmlformats.org/package/2006/relationships"><Relationship Type="http://schemas.openxmlformats.org/officeDocument/2006/relationships/chart" Target="/xl/charts/chart21.xml" Id="rId8" /><Relationship Type="http://schemas.openxmlformats.org/officeDocument/2006/relationships/chart" Target="/xl/charts/chart12.xml" Id="rId1" /><Relationship Type="http://schemas.openxmlformats.org/officeDocument/2006/relationships/chart" Target="/xl/charts/chart53.xml" Id="rId11" /><Relationship Type="http://schemas.openxmlformats.org/officeDocument/2006/relationships/chart" Target="/xl/charts/chart44.xml" Id="rId10" /><Relationship Type="http://schemas.openxmlformats.org/officeDocument/2006/relationships/chart" Target="/xl/charts/chart35.xml" Id="rId9" /><Relationship Type="http://schemas.openxmlformats.org/officeDocument/2006/relationships/hyperlink" Target="#'Discrecional'!A1" TargetMode="External" Id="rId3" /><Relationship Type="http://schemas.openxmlformats.org/officeDocument/2006/relationships/hyperlink" Target="#'Ingresos'!A1" TargetMode="External" Id="rId7" /><Relationship Type="http://schemas.openxmlformats.org/officeDocument/2006/relationships/hyperlink" Target="#'Gu&#237;a'!A1" TargetMode="External" Id="rId2" /><Relationship Type="http://schemas.openxmlformats.org/officeDocument/2006/relationships/hyperlink" Target="#'Gastos'!A1" TargetMode="External" Id="rId6" /><Relationship Type="http://schemas.openxmlformats.org/officeDocument/2006/relationships/hyperlink" Target="#'Ahorros'!A1" TargetMode="External" Id="rId5" /><Relationship Type="http://schemas.openxmlformats.org/officeDocument/2006/relationships/hyperlink" Target="#'Flujo de efectivo anual'!A1" TargetMode="External" Id="rId4" /></Relationships>
</file>

<file path=xl/drawings/_rels/drawing57.xml.rels>&#65279;<?xml version="1.0" encoding="utf-8"?><Relationships xmlns="http://schemas.openxmlformats.org/package/2006/relationships"><Relationship Type="http://schemas.openxmlformats.org/officeDocument/2006/relationships/hyperlink" Target="#'Flujo de efectivo anual'!A1" TargetMode="External" Id="rId3" /><Relationship Type="http://schemas.openxmlformats.org/officeDocument/2006/relationships/hyperlink" Target="#'Discrecional'!A1" TargetMode="External" Id="rId2" /><Relationship Type="http://schemas.openxmlformats.org/officeDocument/2006/relationships/hyperlink" Target="#'Gu&#237;a'!A1" TargetMode="External" Id="rId1" /><Relationship Type="http://schemas.openxmlformats.org/officeDocument/2006/relationships/hyperlink" Target="#'Ingresos'!A1" TargetMode="External" Id="rId6" /><Relationship Type="http://schemas.openxmlformats.org/officeDocument/2006/relationships/hyperlink" Target="#'Gastos'!A1" TargetMode="External" Id="rId5" /><Relationship Type="http://schemas.openxmlformats.org/officeDocument/2006/relationships/hyperlink" Target="#'Ahorros'!A1" TargetMode="External" Id="rId4" /></Relationships>
</file>

<file path=xl/drawings/_rels/drawing66.xml.rels>&#65279;<?xml version="1.0" encoding="utf-8"?><Relationships xmlns="http://schemas.openxmlformats.org/package/2006/relationships"><Relationship Type="http://schemas.openxmlformats.org/officeDocument/2006/relationships/hyperlink" Target="#'Flujo de efectivo anual'!A1" TargetMode="External" Id="rId3" /><Relationship Type="http://schemas.openxmlformats.org/officeDocument/2006/relationships/hyperlink" Target="#'Discrecional'!A1" TargetMode="External" Id="rId2" /><Relationship Type="http://schemas.openxmlformats.org/officeDocument/2006/relationships/hyperlink" Target="#'Gu&#237;a'!A1" TargetMode="External" Id="rId1" /><Relationship Type="http://schemas.openxmlformats.org/officeDocument/2006/relationships/hyperlink" Target="#'Ingresos'!A1" TargetMode="External" Id="rId6" /><Relationship Type="http://schemas.openxmlformats.org/officeDocument/2006/relationships/hyperlink" Target="#'Gastos'!A1" TargetMode="External" Id="rId5" /><Relationship Type="http://schemas.openxmlformats.org/officeDocument/2006/relationships/hyperlink" Target="#'Ahorros'!A1" TargetMode="External" Id="rId4" /></Relationships>
</file>

<file path=xl/drawings/_rels/drawing73.xml.rels>&#65279;<?xml version="1.0" encoding="utf-8"?><Relationships xmlns="http://schemas.openxmlformats.org/package/2006/relationships"><Relationship Type="http://schemas.openxmlformats.org/officeDocument/2006/relationships/hyperlink" Target="#'Flujo de efectivo anual'!A1" TargetMode="External" Id="rId3" /><Relationship Type="http://schemas.openxmlformats.org/officeDocument/2006/relationships/hyperlink" Target="#'Discrecional'!A1" TargetMode="External" Id="rId2" /><Relationship Type="http://schemas.openxmlformats.org/officeDocument/2006/relationships/hyperlink" Target="#'Gu&#237;a'!A1" TargetMode="External" Id="rId1" /><Relationship Type="http://schemas.openxmlformats.org/officeDocument/2006/relationships/hyperlink" Target="#'Ingresos'!A1" TargetMode="External" Id="rId6" /><Relationship Type="http://schemas.openxmlformats.org/officeDocument/2006/relationships/hyperlink" Target="#'Gastos'!A1" TargetMode="External" Id="rId5" /><Relationship Type="http://schemas.openxmlformats.org/officeDocument/2006/relationships/hyperlink" Target="#'Ahorros'!A1" TargetMode="External" Id="rId4" /></Relationships>
</file>

<file path=xl/drawings/_rels/drawing81.xml.rels>&#65279;<?xml version="1.0" encoding="utf-8"?><Relationships xmlns="http://schemas.openxmlformats.org/package/2006/relationships"><Relationship Type="http://schemas.openxmlformats.org/officeDocument/2006/relationships/hyperlink" Target="#'Flujo de efectivo anual'!A1" TargetMode="External" Id="rId3" /><Relationship Type="http://schemas.openxmlformats.org/officeDocument/2006/relationships/hyperlink" Target="#'Discrecional'!A1" TargetMode="External" Id="rId2" /><Relationship Type="http://schemas.openxmlformats.org/officeDocument/2006/relationships/hyperlink" Target="#'Gu&#237;a'!A1" TargetMode="External" Id="rId1" /><Relationship Type="http://schemas.openxmlformats.org/officeDocument/2006/relationships/hyperlink" Target="#'Ingresos'!A1" TargetMode="External" Id="rId6" /><Relationship Type="http://schemas.openxmlformats.org/officeDocument/2006/relationships/hyperlink" Target="#'Gastos'!A1" TargetMode="External" Id="rId5" /><Relationship Type="http://schemas.openxmlformats.org/officeDocument/2006/relationships/hyperlink" Target="#'Ahorros'!A1" TargetMode="External" Id="rId4" /></Relationship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353568</xdr:colOff>
      <xdr:row>0</xdr:row>
      <xdr:rowOff>57150</xdr:rowOff>
    </xdr:from>
    <xdr:to>
      <xdr:col>14</xdr:col>
      <xdr:colOff>9144</xdr:colOff>
      <xdr:row>0</xdr:row>
      <xdr:rowOff>496062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accent1">
                  <a:lumMod val="40000"/>
                  <a:lumOff val="60000"/>
                </a:schemeClr>
              </a:solidFill>
              <a:latin typeface="Lucida Sans" panose="020B0602030504020204" pitchFamily="34" charset="0"/>
            </a:rPr>
            <a:t>GUÍA</a:t>
          </a:r>
        </a:p>
      </xdr:txBody>
    </xdr:sp>
    <xdr:clientData fPrintsWithSheet="0"/>
  </xdr:twoCellAnchor>
  <xdr:twoCellAnchor editAs="absolute">
    <xdr:from>
      <xdr:col>7</xdr:col>
      <xdr:colOff>2011146</xdr:colOff>
      <xdr:row>0</xdr:row>
      <xdr:rowOff>56768</xdr:rowOff>
    </xdr:from>
    <xdr:to>
      <xdr:col>9</xdr:col>
      <xdr:colOff>476097</xdr:colOff>
      <xdr:row>0</xdr:row>
      <xdr:rowOff>495680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DIARIO</a:t>
          </a:r>
        </a:p>
      </xdr:txBody>
    </xdr:sp>
    <xdr:clientData fPrintsWithSheet="0"/>
  </xdr:twoCellAnchor>
  <xdr:twoCellAnchor editAs="absolute">
    <xdr:from>
      <xdr:col>10</xdr:col>
      <xdr:colOff>525094</xdr:colOff>
      <xdr:row>0</xdr:row>
      <xdr:rowOff>57150</xdr:rowOff>
    </xdr:from>
    <xdr:to>
      <xdr:col>12</xdr:col>
      <xdr:colOff>285445</xdr:colOff>
      <xdr:row>0</xdr:row>
      <xdr:rowOff>496062</xdr:rowOff>
    </xdr:to>
    <xdr:sp macro="" textlink="">
      <xdr:nvSpPr>
        <xdr:cNvPr id="6" name="Rectángulo redondead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ANUAL</a:t>
          </a:r>
        </a:p>
      </xdr:txBody>
    </xdr:sp>
    <xdr:clientData fPrintsWithSheet="0"/>
  </xdr:twoCellAnchor>
  <xdr:twoCellAnchor editAs="absolute">
    <xdr:from>
      <xdr:col>9</xdr:col>
      <xdr:colOff>544220</xdr:colOff>
      <xdr:row>0</xdr:row>
      <xdr:rowOff>57150</xdr:rowOff>
    </xdr:from>
    <xdr:to>
      <xdr:col>10</xdr:col>
      <xdr:colOff>456971</xdr:colOff>
      <xdr:row>0</xdr:row>
      <xdr:rowOff>496062</xdr:rowOff>
    </xdr:to>
    <xdr:sp macro="" textlink="">
      <xdr:nvSpPr>
        <xdr:cNvPr id="7" name="Rectángulo redondead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MENSUAL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2</xdr:row>
      <xdr:rowOff>0</xdr:rowOff>
    </xdr:to>
    <xdr:sp macro="" textlink="">
      <xdr:nvSpPr>
        <xdr:cNvPr id="3" name="Rectángulo con las esquinas del mismo lado redondeadas 2" descr="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2400" y="552450"/>
          <a:ext cx="4991100" cy="552450"/>
        </a:xfrm>
        <a:prstGeom prst="round2SameRect">
          <a:avLst>
            <a:gd name="adj1" fmla="val 0"/>
            <a:gd name="adj2" fmla="val 25491"/>
          </a:avLst>
        </a:prstGeom>
        <a:noFill/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absolute">
    <xdr:from>
      <xdr:col>10</xdr:col>
      <xdr:colOff>96393</xdr:colOff>
      <xdr:row>0</xdr:row>
      <xdr:rowOff>57150</xdr:rowOff>
    </xdr:from>
    <xdr:to>
      <xdr:col>10</xdr:col>
      <xdr:colOff>1275969</xdr:colOff>
      <xdr:row>0</xdr:row>
      <xdr:rowOff>496062</xdr:rowOff>
    </xdr:to>
    <xdr:sp macro="" textlink="">
      <xdr:nvSpPr>
        <xdr:cNvPr id="10" name="Rectángulo redondead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GUÍA</a:t>
          </a:r>
        </a:p>
      </xdr:txBody>
    </xdr:sp>
    <xdr:clientData fPrintsWithSheet="0"/>
  </xdr:twoCellAnchor>
  <xdr:twoCellAnchor editAs="absolute">
    <xdr:from>
      <xdr:col>6</xdr:col>
      <xdr:colOff>306171</xdr:colOff>
      <xdr:row>0</xdr:row>
      <xdr:rowOff>56768</xdr:rowOff>
    </xdr:from>
    <xdr:to>
      <xdr:col>7</xdr:col>
      <xdr:colOff>218922</xdr:colOff>
      <xdr:row>0</xdr:row>
      <xdr:rowOff>495680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accent1">
                  <a:lumMod val="40000"/>
                  <a:lumOff val="60000"/>
                </a:schemeClr>
              </a:solidFill>
              <a:latin typeface="Lucida Sans" panose="020B0602030504020204" pitchFamily="34" charset="0"/>
            </a:rPr>
            <a:t>FLUJO DE EFECTIVO DIARIO</a:t>
          </a:r>
        </a:p>
      </xdr:txBody>
    </xdr:sp>
    <xdr:clientData fPrintsWithSheet="0"/>
  </xdr:twoCellAnchor>
  <xdr:twoCellAnchor editAs="absolute">
    <xdr:from>
      <xdr:col>8</xdr:col>
      <xdr:colOff>267919</xdr:colOff>
      <xdr:row>0</xdr:row>
      <xdr:rowOff>57150</xdr:rowOff>
    </xdr:from>
    <xdr:to>
      <xdr:col>10</xdr:col>
      <xdr:colOff>28270</xdr:colOff>
      <xdr:row>0</xdr:row>
      <xdr:rowOff>496062</xdr:rowOff>
    </xdr:to>
    <xdr:sp macro="" textlink="">
      <xdr:nvSpPr>
        <xdr:cNvPr id="12" name="Rectángulo redondead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ANUAL</a:t>
          </a:r>
        </a:p>
      </xdr:txBody>
    </xdr:sp>
    <xdr:clientData fPrintsWithSheet="0"/>
  </xdr:twoCellAnchor>
  <xdr:twoCellAnchor editAs="absolute">
    <xdr:from>
      <xdr:col>7</xdr:col>
      <xdr:colOff>287045</xdr:colOff>
      <xdr:row>0</xdr:row>
      <xdr:rowOff>57150</xdr:rowOff>
    </xdr:from>
    <xdr:to>
      <xdr:col>8</xdr:col>
      <xdr:colOff>199796</xdr:colOff>
      <xdr:row>0</xdr:row>
      <xdr:rowOff>496062</xdr:rowOff>
    </xdr:to>
    <xdr:sp macro="" textlink="">
      <xdr:nvSpPr>
        <xdr:cNvPr id="13" name="Rectángulo redondeado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MENSUAL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2</xdr:row>
      <xdr:rowOff>0</xdr:rowOff>
    </xdr:to>
    <xdr:sp macro="" textlink="">
      <xdr:nvSpPr>
        <xdr:cNvPr id="6" name="Rectángulo con las esquinas del mismo lado redondeadas 5" descr="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52400" y="552450"/>
          <a:ext cx="5314950" cy="552450"/>
        </a:xfrm>
        <a:prstGeom prst="round2SameRect">
          <a:avLst>
            <a:gd name="adj1" fmla="val 0"/>
            <a:gd name="adj2" fmla="val 25491"/>
          </a:avLst>
        </a:prstGeom>
        <a:noFill/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absolute">
    <xdr:from>
      <xdr:col>9</xdr:col>
      <xdr:colOff>448818</xdr:colOff>
      <xdr:row>0</xdr:row>
      <xdr:rowOff>57150</xdr:rowOff>
    </xdr:from>
    <xdr:to>
      <xdr:col>10</xdr:col>
      <xdr:colOff>361569</xdr:colOff>
      <xdr:row>0</xdr:row>
      <xdr:rowOff>496062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GUÍA</a:t>
          </a:r>
        </a:p>
      </xdr:txBody>
    </xdr:sp>
    <xdr:clientData fPrintsWithSheet="0"/>
  </xdr:twoCellAnchor>
  <xdr:twoCellAnchor editAs="absolute">
    <xdr:from>
      <xdr:col>6</xdr:col>
      <xdr:colOff>506196</xdr:colOff>
      <xdr:row>0</xdr:row>
      <xdr:rowOff>56768</xdr:rowOff>
    </xdr:from>
    <xdr:to>
      <xdr:col>7</xdr:col>
      <xdr:colOff>418947</xdr:colOff>
      <xdr:row>0</xdr:row>
      <xdr:rowOff>495680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DIARIO</a:t>
          </a:r>
        </a:p>
      </xdr:txBody>
    </xdr:sp>
    <xdr:clientData fPrintsWithSheet="0"/>
  </xdr:twoCellAnchor>
  <xdr:twoCellAnchor editAs="absolute">
    <xdr:from>
      <xdr:col>8</xdr:col>
      <xdr:colOff>467944</xdr:colOff>
      <xdr:row>0</xdr:row>
      <xdr:rowOff>57150</xdr:rowOff>
    </xdr:from>
    <xdr:to>
      <xdr:col>9</xdr:col>
      <xdr:colOff>380695</xdr:colOff>
      <xdr:row>0</xdr:row>
      <xdr:rowOff>496062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ANUAL</a:t>
          </a:r>
        </a:p>
      </xdr:txBody>
    </xdr:sp>
    <xdr:clientData fPrintsWithSheet="0"/>
  </xdr:twoCellAnchor>
  <xdr:twoCellAnchor editAs="absolute">
    <xdr:from>
      <xdr:col>7</xdr:col>
      <xdr:colOff>487070</xdr:colOff>
      <xdr:row>0</xdr:row>
      <xdr:rowOff>57150</xdr:rowOff>
    </xdr:from>
    <xdr:to>
      <xdr:col>8</xdr:col>
      <xdr:colOff>399821</xdr:colOff>
      <xdr:row>0</xdr:row>
      <xdr:rowOff>496062</xdr:rowOff>
    </xdr:to>
    <xdr:sp macro="" textlink="">
      <xdr:nvSpPr>
        <xdr:cNvPr id="7" name="Rectángulo redondead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accent1">
                  <a:lumMod val="40000"/>
                  <a:lumOff val="60000"/>
                </a:schemeClr>
              </a:solidFill>
              <a:latin typeface="Lucida Sans" panose="020B0602030504020204" pitchFamily="34" charset="0"/>
            </a:rPr>
            <a:t>FLUJO DE EFECTIVO MENSUAL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3176</xdr:rowOff>
    </xdr:from>
    <xdr:to>
      <xdr:col>4</xdr:col>
      <xdr:colOff>123825</xdr:colOff>
      <xdr:row>2</xdr:row>
      <xdr:rowOff>0</xdr:rowOff>
    </xdr:to>
    <xdr:sp macro="" textlink="">
      <xdr:nvSpPr>
        <xdr:cNvPr id="2" name="Rectángulo con las esquinas del mismo lado redondeadas 18" descr="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2400" y="555626"/>
          <a:ext cx="5010150" cy="549274"/>
        </a:xfrm>
        <a:prstGeom prst="round2SameRect">
          <a:avLst>
            <a:gd name="adj1" fmla="val 0"/>
            <a:gd name="adj2" fmla="val 25491"/>
          </a:avLst>
        </a:prstGeom>
        <a:noFill/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>
    <xdr:from>
      <xdr:col>13</xdr:col>
      <xdr:colOff>0</xdr:colOff>
      <xdr:row>4</xdr:row>
      <xdr:rowOff>428624</xdr:rowOff>
    </xdr:from>
    <xdr:to>
      <xdr:col>16</xdr:col>
      <xdr:colOff>0</xdr:colOff>
      <xdr:row>5</xdr:row>
      <xdr:rowOff>4314824</xdr:rowOff>
    </xdr:to>
    <xdr:graphicFrame macro="">
      <xdr:nvGraphicFramePr>
        <xdr:cNvPr id="10" name="Gráfico 9" descr="Gráfico de barras dinámicas que muestra el ahorro y las inversiones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1258443</xdr:colOff>
      <xdr:row>0</xdr:row>
      <xdr:rowOff>57150</xdr:rowOff>
    </xdr:from>
    <xdr:to>
      <xdr:col>10</xdr:col>
      <xdr:colOff>809244</xdr:colOff>
      <xdr:row>0</xdr:row>
      <xdr:rowOff>496062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GUÍA</a:t>
          </a:r>
        </a:p>
      </xdr:txBody>
    </xdr:sp>
    <xdr:clientData fPrintsWithSheet="0"/>
  </xdr:twoCellAnchor>
  <xdr:twoCellAnchor editAs="absolute">
    <xdr:from>
      <xdr:col>6</xdr:col>
      <xdr:colOff>1001496</xdr:colOff>
      <xdr:row>0</xdr:row>
      <xdr:rowOff>56768</xdr:rowOff>
    </xdr:from>
    <xdr:to>
      <xdr:col>7</xdr:col>
      <xdr:colOff>552297</xdr:colOff>
      <xdr:row>0</xdr:row>
      <xdr:rowOff>495680</xdr:rowOff>
    </xdr:to>
    <xdr:sp macro="" textlink="">
      <xdr:nvSpPr>
        <xdr:cNvPr id="11" name="Rectángulo redondead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DISCRECIONAL</a:t>
          </a:r>
        </a:p>
      </xdr:txBody>
    </xdr:sp>
    <xdr:clientData fPrintsWithSheet="0"/>
  </xdr:twoCellAnchor>
  <xdr:twoCellAnchor editAs="absolute">
    <xdr:from>
      <xdr:col>9</xdr:col>
      <xdr:colOff>10744</xdr:colOff>
      <xdr:row>0</xdr:row>
      <xdr:rowOff>57150</xdr:rowOff>
    </xdr:from>
    <xdr:to>
      <xdr:col>9</xdr:col>
      <xdr:colOff>1190320</xdr:colOff>
      <xdr:row>0</xdr:row>
      <xdr:rowOff>496062</xdr:rowOff>
    </xdr:to>
    <xdr:sp macro="" textlink="">
      <xdr:nvSpPr>
        <xdr:cNvPr id="12" name="Rectángulo redondead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accent1">
                  <a:lumMod val="40000"/>
                  <a:lumOff val="60000"/>
                </a:schemeClr>
              </a:solidFill>
              <a:latin typeface="Lucida Sans" panose="020B0602030504020204" pitchFamily="34" charset="0"/>
            </a:rPr>
            <a:t>FLUJO DE EFECTIVO ANUAL</a:t>
          </a:r>
        </a:p>
      </xdr:txBody>
    </xdr:sp>
    <xdr:clientData fPrintsWithSheet="0"/>
  </xdr:twoCellAnchor>
  <xdr:twoCellAnchor editAs="absolute">
    <xdr:from>
      <xdr:col>7</xdr:col>
      <xdr:colOff>620420</xdr:colOff>
      <xdr:row>0</xdr:row>
      <xdr:rowOff>57150</xdr:rowOff>
    </xdr:from>
    <xdr:to>
      <xdr:col>8</xdr:col>
      <xdr:colOff>171221</xdr:colOff>
      <xdr:row>0</xdr:row>
      <xdr:rowOff>496062</xdr:rowOff>
    </xdr:to>
    <xdr:sp macro="" textlink="">
      <xdr:nvSpPr>
        <xdr:cNvPr id="13" name="Rectángulo redondead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AHORROS</a:t>
          </a:r>
        </a:p>
      </xdr:txBody>
    </xdr:sp>
    <xdr:clientData fPrintsWithSheet="0"/>
  </xdr:twoCellAnchor>
  <xdr:twoCellAnchor editAs="absolute">
    <xdr:from>
      <xdr:col>5</xdr:col>
      <xdr:colOff>1382572</xdr:colOff>
      <xdr:row>0</xdr:row>
      <xdr:rowOff>56768</xdr:rowOff>
    </xdr:from>
    <xdr:to>
      <xdr:col>6</xdr:col>
      <xdr:colOff>933373</xdr:colOff>
      <xdr:row>0</xdr:row>
      <xdr:rowOff>495680</xdr:rowOff>
    </xdr:to>
    <xdr:sp macro="" textlink="">
      <xdr:nvSpPr>
        <xdr:cNvPr id="14" name="Rectángulo redondeado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6649897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GASTOS</a:t>
          </a:r>
        </a:p>
      </xdr:txBody>
    </xdr:sp>
    <xdr:clientData fPrintsWithSheet="0"/>
  </xdr:twoCellAnchor>
  <xdr:twoCellAnchor editAs="absolute">
    <xdr:from>
      <xdr:col>5</xdr:col>
      <xdr:colOff>133350</xdr:colOff>
      <xdr:row>0</xdr:row>
      <xdr:rowOff>56768</xdr:rowOff>
    </xdr:from>
    <xdr:to>
      <xdr:col>5</xdr:col>
      <xdr:colOff>1312926</xdr:colOff>
      <xdr:row>0</xdr:row>
      <xdr:rowOff>495680</xdr:rowOff>
    </xdr:to>
    <xdr:sp macro="" textlink="">
      <xdr:nvSpPr>
        <xdr:cNvPr id="16" name="Rectángulo redondeado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400675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INGRESOS</a:t>
          </a:r>
        </a:p>
      </xdr:txBody>
    </xdr:sp>
    <xdr:clientData fPrintsWithSheet="0"/>
  </xdr:twoCellAnchor>
  <xdr:twoCellAnchor>
    <xdr:from>
      <xdr:col>13</xdr:col>
      <xdr:colOff>9525</xdr:colOff>
      <xdr:row>5</xdr:row>
      <xdr:rowOff>4762</xdr:rowOff>
    </xdr:from>
    <xdr:to>
      <xdr:col>16</xdr:col>
      <xdr:colOff>1200</xdr:colOff>
      <xdr:row>6</xdr:row>
      <xdr:rowOff>6337</xdr:rowOff>
    </xdr:to>
    <xdr:graphicFrame macro="">
      <xdr:nvGraphicFramePr>
        <xdr:cNvPr id="15" name="Gráfico 9">
          <a:extLst>
            <a:ext uri="{FF2B5EF4-FFF2-40B4-BE49-F238E27FC236}">
              <a16:creationId xmlns:a16="http://schemas.microsoft.com/office/drawing/2014/main" id="{AF4E9CA1-8BCA-4B7D-43AD-B54F5E856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5</xdr:row>
      <xdr:rowOff>4762</xdr:rowOff>
    </xdr:from>
    <xdr:to>
      <xdr:col>3</xdr:col>
      <xdr:colOff>1610925</xdr:colOff>
      <xdr:row>6</xdr:row>
      <xdr:rowOff>6337</xdr:rowOff>
    </xdr:to>
    <xdr:graphicFrame macro="">
      <xdr:nvGraphicFramePr>
        <xdr:cNvPr id="17" name="Gráfico 3">
          <a:extLst>
            <a:ext uri="{FF2B5EF4-FFF2-40B4-BE49-F238E27FC236}">
              <a16:creationId xmlns:a16="http://schemas.microsoft.com/office/drawing/2014/main" id="{00A84CAE-B4E0-F7AD-2E2C-B590394DA1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4</xdr:row>
      <xdr:rowOff>423862</xdr:rowOff>
    </xdr:from>
    <xdr:to>
      <xdr:col>7</xdr:col>
      <xdr:colOff>1620450</xdr:colOff>
      <xdr:row>5</xdr:row>
      <xdr:rowOff>4311637</xdr:rowOff>
    </xdr:to>
    <xdr:graphicFrame macro="">
      <xdr:nvGraphicFramePr>
        <xdr:cNvPr id="18" name="Gráfico 8">
          <a:extLst>
            <a:ext uri="{FF2B5EF4-FFF2-40B4-BE49-F238E27FC236}">
              <a16:creationId xmlns:a16="http://schemas.microsoft.com/office/drawing/2014/main" id="{B684DC7A-91BD-CADD-7BEF-21303B95CC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23812</xdr:colOff>
      <xdr:row>4</xdr:row>
      <xdr:rowOff>423862</xdr:rowOff>
    </xdr:from>
    <xdr:to>
      <xdr:col>12</xdr:col>
      <xdr:colOff>15487</xdr:colOff>
      <xdr:row>5</xdr:row>
      <xdr:rowOff>4311637</xdr:rowOff>
    </xdr:to>
    <xdr:graphicFrame macro="">
      <xdr:nvGraphicFramePr>
        <xdr:cNvPr id="19" name="Gráfico 7">
          <a:extLst>
            <a:ext uri="{FF2B5EF4-FFF2-40B4-BE49-F238E27FC236}">
              <a16:creationId xmlns:a16="http://schemas.microsoft.com/office/drawing/2014/main" id="{5692041B-DB14-88BF-0319-33412704E9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0</xdr:rowOff>
    </xdr:from>
    <xdr:to>
      <xdr:col>4</xdr:col>
      <xdr:colOff>600074</xdr:colOff>
      <xdr:row>2</xdr:row>
      <xdr:rowOff>0</xdr:rowOff>
    </xdr:to>
    <xdr:sp macro="" textlink="">
      <xdr:nvSpPr>
        <xdr:cNvPr id="2" name="Rectángulo con las esquinas del mismo lado redondeadas 18" descr="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1924" y="552450"/>
          <a:ext cx="5686425" cy="552450"/>
        </a:xfrm>
        <a:prstGeom prst="round2SameRect">
          <a:avLst>
            <a:gd name="adj1" fmla="val 0"/>
            <a:gd name="adj2" fmla="val 25491"/>
          </a:avLst>
        </a:prstGeom>
        <a:solidFill>
          <a:schemeClr val="tx2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absolute">
    <xdr:from>
      <xdr:col>9</xdr:col>
      <xdr:colOff>58293</xdr:colOff>
      <xdr:row>0</xdr:row>
      <xdr:rowOff>57150</xdr:rowOff>
    </xdr:from>
    <xdr:to>
      <xdr:col>10</xdr:col>
      <xdr:colOff>1085469</xdr:colOff>
      <xdr:row>0</xdr:row>
      <xdr:rowOff>496062</xdr:rowOff>
    </xdr:to>
    <xdr:sp macro="" textlink="">
      <xdr:nvSpPr>
        <xdr:cNvPr id="15" name="Rectángulo redondead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GUÍA</a:t>
          </a:r>
        </a:p>
      </xdr:txBody>
    </xdr:sp>
    <xdr:clientData fPrintsWithSheet="0"/>
  </xdr:twoCellAnchor>
  <xdr:twoCellAnchor editAs="absolute">
    <xdr:from>
      <xdr:col>6</xdr:col>
      <xdr:colOff>115671</xdr:colOff>
      <xdr:row>0</xdr:row>
      <xdr:rowOff>56768</xdr:rowOff>
    </xdr:from>
    <xdr:to>
      <xdr:col>7</xdr:col>
      <xdr:colOff>28422</xdr:colOff>
      <xdr:row>0</xdr:row>
      <xdr:rowOff>495680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DISCRECIONAL</a:t>
          </a:r>
        </a:p>
      </xdr:txBody>
    </xdr:sp>
    <xdr:clientData fPrintsWithSheet="0"/>
  </xdr:twoCellAnchor>
  <xdr:twoCellAnchor editAs="absolute">
    <xdr:from>
      <xdr:col>8</xdr:col>
      <xdr:colOff>77419</xdr:colOff>
      <xdr:row>0</xdr:row>
      <xdr:rowOff>57150</xdr:rowOff>
    </xdr:from>
    <xdr:to>
      <xdr:col>8</xdr:col>
      <xdr:colOff>1256995</xdr:colOff>
      <xdr:row>0</xdr:row>
      <xdr:rowOff>496062</xdr:rowOff>
    </xdr:to>
    <xdr:sp macro="" textlink="">
      <xdr:nvSpPr>
        <xdr:cNvPr id="17" name="Rectángulo redondeado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ANUAL</a:t>
          </a:r>
        </a:p>
      </xdr:txBody>
    </xdr:sp>
    <xdr:clientData fPrintsWithSheet="0"/>
  </xdr:twoCellAnchor>
  <xdr:twoCellAnchor editAs="absolute">
    <xdr:from>
      <xdr:col>7</xdr:col>
      <xdr:colOff>96545</xdr:colOff>
      <xdr:row>0</xdr:row>
      <xdr:rowOff>57150</xdr:rowOff>
    </xdr:from>
    <xdr:to>
      <xdr:col>8</xdr:col>
      <xdr:colOff>9296</xdr:colOff>
      <xdr:row>0</xdr:row>
      <xdr:rowOff>496062</xdr:rowOff>
    </xdr:to>
    <xdr:sp macro="" textlink="">
      <xdr:nvSpPr>
        <xdr:cNvPr id="18" name="Rectángulo redondead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AHORROS</a:t>
          </a:r>
        </a:p>
      </xdr:txBody>
    </xdr:sp>
    <xdr:clientData fPrintsWithSheet="0"/>
  </xdr:twoCellAnchor>
  <xdr:twoCellAnchor editAs="absolute">
    <xdr:from>
      <xdr:col>5</xdr:col>
      <xdr:colOff>134797</xdr:colOff>
      <xdr:row>0</xdr:row>
      <xdr:rowOff>56768</xdr:rowOff>
    </xdr:from>
    <xdr:to>
      <xdr:col>6</xdr:col>
      <xdr:colOff>47548</xdr:colOff>
      <xdr:row>0</xdr:row>
      <xdr:rowOff>495680</xdr:rowOff>
    </xdr:to>
    <xdr:sp macro="" textlink="">
      <xdr:nvSpPr>
        <xdr:cNvPr id="19" name="Rectángulo redondeado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6649897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GASTOS</a:t>
          </a:r>
        </a:p>
      </xdr:txBody>
    </xdr:sp>
    <xdr:clientData fPrintsWithSheet="0"/>
  </xdr:twoCellAnchor>
  <xdr:twoCellAnchor editAs="absolute">
    <xdr:from>
      <xdr:col>4</xdr:col>
      <xdr:colOff>152400</xdr:colOff>
      <xdr:row>0</xdr:row>
      <xdr:rowOff>56768</xdr:rowOff>
    </xdr:from>
    <xdr:to>
      <xdr:col>5</xdr:col>
      <xdr:colOff>65151</xdr:colOff>
      <xdr:row>0</xdr:row>
      <xdr:rowOff>495680</xdr:rowOff>
    </xdr:to>
    <xdr:sp macro="" textlink="">
      <xdr:nvSpPr>
        <xdr:cNvPr id="21" name="Rectángulo redondead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5400675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accent1">
                  <a:lumMod val="40000"/>
                  <a:lumOff val="60000"/>
                </a:schemeClr>
              </a:solidFill>
              <a:latin typeface="Lucida Sans" panose="020B0602030504020204" pitchFamily="34" charset="0"/>
            </a:rPr>
            <a:t>INGRESOS</a:t>
          </a:r>
        </a:p>
      </xdr:txBody>
    </xdr:sp>
    <xdr:clientData fPrintsWithSheet="0"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592125</xdr:colOff>
      <xdr:row>2</xdr:row>
      <xdr:rowOff>0</xdr:rowOff>
    </xdr:to>
    <xdr:sp macro="" textlink="">
      <xdr:nvSpPr>
        <xdr:cNvPr id="4" name="Rectángulo con las esquinas del mismo lado redondeadas 18" descr="Rectángulo redondead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52400" y="552450"/>
          <a:ext cx="5688000" cy="552450"/>
        </a:xfrm>
        <a:prstGeom prst="round2SameRect">
          <a:avLst>
            <a:gd name="adj1" fmla="val 0"/>
            <a:gd name="adj2" fmla="val 25491"/>
          </a:avLst>
        </a:prstGeom>
        <a:solidFill>
          <a:schemeClr val="tx2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absolute">
    <xdr:from>
      <xdr:col>9</xdr:col>
      <xdr:colOff>58293</xdr:colOff>
      <xdr:row>0</xdr:row>
      <xdr:rowOff>57150</xdr:rowOff>
    </xdr:from>
    <xdr:to>
      <xdr:col>10</xdr:col>
      <xdr:colOff>1085469</xdr:colOff>
      <xdr:row>0</xdr:row>
      <xdr:rowOff>496062</xdr:rowOff>
    </xdr:to>
    <xdr:sp macro="" textlink="">
      <xdr:nvSpPr>
        <xdr:cNvPr id="16" name="Rectángulo redondeado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GUÍA</a:t>
          </a:r>
        </a:p>
      </xdr:txBody>
    </xdr:sp>
    <xdr:clientData fPrintsWithSheet="0"/>
  </xdr:twoCellAnchor>
  <xdr:twoCellAnchor editAs="absolute">
    <xdr:from>
      <xdr:col>6</xdr:col>
      <xdr:colOff>115671</xdr:colOff>
      <xdr:row>0</xdr:row>
      <xdr:rowOff>56768</xdr:rowOff>
    </xdr:from>
    <xdr:to>
      <xdr:col>7</xdr:col>
      <xdr:colOff>28422</xdr:colOff>
      <xdr:row>0</xdr:row>
      <xdr:rowOff>495680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DISCRECIONAL</a:t>
          </a:r>
        </a:p>
      </xdr:txBody>
    </xdr:sp>
    <xdr:clientData fPrintsWithSheet="0"/>
  </xdr:twoCellAnchor>
  <xdr:twoCellAnchor editAs="absolute">
    <xdr:from>
      <xdr:col>8</xdr:col>
      <xdr:colOff>77419</xdr:colOff>
      <xdr:row>0</xdr:row>
      <xdr:rowOff>57150</xdr:rowOff>
    </xdr:from>
    <xdr:to>
      <xdr:col>8</xdr:col>
      <xdr:colOff>1256995</xdr:colOff>
      <xdr:row>0</xdr:row>
      <xdr:rowOff>496062</xdr:rowOff>
    </xdr:to>
    <xdr:sp macro="" textlink="">
      <xdr:nvSpPr>
        <xdr:cNvPr id="18" name="Rectángulo redondead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ANUAL</a:t>
          </a:r>
        </a:p>
      </xdr:txBody>
    </xdr:sp>
    <xdr:clientData fPrintsWithSheet="0"/>
  </xdr:twoCellAnchor>
  <xdr:twoCellAnchor editAs="absolute">
    <xdr:from>
      <xdr:col>7</xdr:col>
      <xdr:colOff>96545</xdr:colOff>
      <xdr:row>0</xdr:row>
      <xdr:rowOff>57150</xdr:rowOff>
    </xdr:from>
    <xdr:to>
      <xdr:col>8</xdr:col>
      <xdr:colOff>9296</xdr:colOff>
      <xdr:row>0</xdr:row>
      <xdr:rowOff>496062</xdr:rowOff>
    </xdr:to>
    <xdr:sp macro="" textlink="">
      <xdr:nvSpPr>
        <xdr:cNvPr id="19" name="Rectángulo redondeado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AHORROS</a:t>
          </a:r>
        </a:p>
      </xdr:txBody>
    </xdr:sp>
    <xdr:clientData fPrintsWithSheet="0"/>
  </xdr:twoCellAnchor>
  <xdr:twoCellAnchor editAs="absolute">
    <xdr:from>
      <xdr:col>5</xdr:col>
      <xdr:colOff>134797</xdr:colOff>
      <xdr:row>0</xdr:row>
      <xdr:rowOff>56768</xdr:rowOff>
    </xdr:from>
    <xdr:to>
      <xdr:col>6</xdr:col>
      <xdr:colOff>47548</xdr:colOff>
      <xdr:row>0</xdr:row>
      <xdr:rowOff>495680</xdr:rowOff>
    </xdr:to>
    <xdr:sp macro="" textlink="">
      <xdr:nvSpPr>
        <xdr:cNvPr id="20" name="Rectángulo redondeado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649897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accent1">
                  <a:lumMod val="40000"/>
                  <a:lumOff val="60000"/>
                </a:schemeClr>
              </a:solidFill>
              <a:latin typeface="Lucida Sans" panose="020B0602030504020204" pitchFamily="34" charset="0"/>
            </a:rPr>
            <a:t>GASTOS</a:t>
          </a:r>
        </a:p>
      </xdr:txBody>
    </xdr:sp>
    <xdr:clientData fPrintsWithSheet="0"/>
  </xdr:twoCellAnchor>
  <xdr:twoCellAnchor editAs="absolute">
    <xdr:from>
      <xdr:col>4</xdr:col>
      <xdr:colOff>152400</xdr:colOff>
      <xdr:row>0</xdr:row>
      <xdr:rowOff>56768</xdr:rowOff>
    </xdr:from>
    <xdr:to>
      <xdr:col>5</xdr:col>
      <xdr:colOff>65151</xdr:colOff>
      <xdr:row>0</xdr:row>
      <xdr:rowOff>495680</xdr:rowOff>
    </xdr:to>
    <xdr:sp macro="" textlink="">
      <xdr:nvSpPr>
        <xdr:cNvPr id="22" name="Rectángulo redondeado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5400675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INGRESOS</a:t>
          </a:r>
        </a:p>
      </xdr:txBody>
    </xdr:sp>
    <xdr:clientData fPrintsWithSheet="0"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592125</xdr:colOff>
      <xdr:row>2</xdr:row>
      <xdr:rowOff>0</xdr:rowOff>
    </xdr:to>
    <xdr:sp macro="" textlink="">
      <xdr:nvSpPr>
        <xdr:cNvPr id="4" name="Rectángulo con las esquinas del mismo lado redondeadas 18" descr="Rectángulo redondead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52400" y="552450"/>
          <a:ext cx="5688000" cy="552450"/>
        </a:xfrm>
        <a:prstGeom prst="round2SameRect">
          <a:avLst>
            <a:gd name="adj1" fmla="val 0"/>
            <a:gd name="adj2" fmla="val 25491"/>
          </a:avLst>
        </a:prstGeom>
        <a:solidFill>
          <a:schemeClr val="tx2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absolute">
    <xdr:from>
      <xdr:col>9</xdr:col>
      <xdr:colOff>58293</xdr:colOff>
      <xdr:row>0</xdr:row>
      <xdr:rowOff>57150</xdr:rowOff>
    </xdr:from>
    <xdr:to>
      <xdr:col>10</xdr:col>
      <xdr:colOff>1085469</xdr:colOff>
      <xdr:row>0</xdr:row>
      <xdr:rowOff>496062</xdr:rowOff>
    </xdr:to>
    <xdr:sp macro="" textlink="">
      <xdr:nvSpPr>
        <xdr:cNvPr id="16" name="Rectángulo redondeado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GUÍA</a:t>
          </a:r>
        </a:p>
      </xdr:txBody>
    </xdr:sp>
    <xdr:clientData fPrintsWithSheet="0"/>
  </xdr:twoCellAnchor>
  <xdr:twoCellAnchor editAs="absolute">
    <xdr:from>
      <xdr:col>6</xdr:col>
      <xdr:colOff>115671</xdr:colOff>
      <xdr:row>0</xdr:row>
      <xdr:rowOff>56768</xdr:rowOff>
    </xdr:from>
    <xdr:to>
      <xdr:col>7</xdr:col>
      <xdr:colOff>28422</xdr:colOff>
      <xdr:row>0</xdr:row>
      <xdr:rowOff>495680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accent1">
                  <a:lumMod val="40000"/>
                  <a:lumOff val="60000"/>
                </a:schemeClr>
              </a:solidFill>
              <a:latin typeface="Lucida Sans" panose="020B0602030504020204" pitchFamily="34" charset="0"/>
            </a:rPr>
            <a:t>DISCRECIONAL</a:t>
          </a:r>
        </a:p>
      </xdr:txBody>
    </xdr:sp>
    <xdr:clientData fPrintsWithSheet="0"/>
  </xdr:twoCellAnchor>
  <xdr:twoCellAnchor editAs="absolute">
    <xdr:from>
      <xdr:col>8</xdr:col>
      <xdr:colOff>77419</xdr:colOff>
      <xdr:row>0</xdr:row>
      <xdr:rowOff>57150</xdr:rowOff>
    </xdr:from>
    <xdr:to>
      <xdr:col>8</xdr:col>
      <xdr:colOff>1256995</xdr:colOff>
      <xdr:row>0</xdr:row>
      <xdr:rowOff>496062</xdr:rowOff>
    </xdr:to>
    <xdr:sp macro="" textlink="">
      <xdr:nvSpPr>
        <xdr:cNvPr id="18" name="Rectángulo redondead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ANUAL</a:t>
          </a:r>
        </a:p>
      </xdr:txBody>
    </xdr:sp>
    <xdr:clientData fPrintsWithSheet="0"/>
  </xdr:twoCellAnchor>
  <xdr:twoCellAnchor editAs="absolute">
    <xdr:from>
      <xdr:col>7</xdr:col>
      <xdr:colOff>96545</xdr:colOff>
      <xdr:row>0</xdr:row>
      <xdr:rowOff>57150</xdr:rowOff>
    </xdr:from>
    <xdr:to>
      <xdr:col>8</xdr:col>
      <xdr:colOff>9296</xdr:colOff>
      <xdr:row>0</xdr:row>
      <xdr:rowOff>496062</xdr:rowOff>
    </xdr:to>
    <xdr:sp macro="" textlink="">
      <xdr:nvSpPr>
        <xdr:cNvPr id="19" name="Rectángulo redondeado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AHORROS</a:t>
          </a:r>
        </a:p>
      </xdr:txBody>
    </xdr:sp>
    <xdr:clientData fPrintsWithSheet="0"/>
  </xdr:twoCellAnchor>
  <xdr:twoCellAnchor editAs="absolute">
    <xdr:from>
      <xdr:col>5</xdr:col>
      <xdr:colOff>134797</xdr:colOff>
      <xdr:row>0</xdr:row>
      <xdr:rowOff>56768</xdr:rowOff>
    </xdr:from>
    <xdr:to>
      <xdr:col>6</xdr:col>
      <xdr:colOff>47548</xdr:colOff>
      <xdr:row>0</xdr:row>
      <xdr:rowOff>495680</xdr:rowOff>
    </xdr:to>
    <xdr:sp macro="" textlink="">
      <xdr:nvSpPr>
        <xdr:cNvPr id="20" name="Rectángulo redondeado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6649897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GASTOS</a:t>
          </a:r>
        </a:p>
      </xdr:txBody>
    </xdr:sp>
    <xdr:clientData fPrintsWithSheet="0"/>
  </xdr:twoCellAnchor>
  <xdr:twoCellAnchor editAs="absolute">
    <xdr:from>
      <xdr:col>4</xdr:col>
      <xdr:colOff>152400</xdr:colOff>
      <xdr:row>0</xdr:row>
      <xdr:rowOff>56768</xdr:rowOff>
    </xdr:from>
    <xdr:to>
      <xdr:col>5</xdr:col>
      <xdr:colOff>65151</xdr:colOff>
      <xdr:row>0</xdr:row>
      <xdr:rowOff>495680</xdr:rowOff>
    </xdr:to>
    <xdr:sp macro="" textlink="">
      <xdr:nvSpPr>
        <xdr:cNvPr id="22" name="Rectángulo redondeado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5400675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INGRESOS</a:t>
          </a:r>
        </a:p>
      </xdr:txBody>
    </xdr:sp>
    <xdr:clientData fPrint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592125</xdr:colOff>
      <xdr:row>2</xdr:row>
      <xdr:rowOff>0</xdr:rowOff>
    </xdr:to>
    <xdr:sp macro="" textlink="">
      <xdr:nvSpPr>
        <xdr:cNvPr id="4" name="Rectángulo con las esquinas del mismo lado redondeadas 18" descr="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52400" y="552450"/>
          <a:ext cx="5688000" cy="552450"/>
        </a:xfrm>
        <a:prstGeom prst="round2SameRect">
          <a:avLst>
            <a:gd name="adj1" fmla="val 0"/>
            <a:gd name="adj2" fmla="val 25491"/>
          </a:avLst>
        </a:prstGeom>
        <a:solidFill>
          <a:schemeClr val="tx2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absolute">
    <xdr:from>
      <xdr:col>9</xdr:col>
      <xdr:colOff>58293</xdr:colOff>
      <xdr:row>0</xdr:row>
      <xdr:rowOff>57150</xdr:rowOff>
    </xdr:from>
    <xdr:to>
      <xdr:col>10</xdr:col>
      <xdr:colOff>1085469</xdr:colOff>
      <xdr:row>0</xdr:row>
      <xdr:rowOff>496062</xdr:rowOff>
    </xdr:to>
    <xdr:sp macro="" textlink="">
      <xdr:nvSpPr>
        <xdr:cNvPr id="16" name="Rectángulo redondeado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GUÍA</a:t>
          </a:r>
        </a:p>
      </xdr:txBody>
    </xdr:sp>
    <xdr:clientData fPrintsWithSheet="0"/>
  </xdr:twoCellAnchor>
  <xdr:twoCellAnchor editAs="absolute">
    <xdr:from>
      <xdr:col>6</xdr:col>
      <xdr:colOff>115671</xdr:colOff>
      <xdr:row>0</xdr:row>
      <xdr:rowOff>56768</xdr:rowOff>
    </xdr:from>
    <xdr:to>
      <xdr:col>7</xdr:col>
      <xdr:colOff>28422</xdr:colOff>
      <xdr:row>0</xdr:row>
      <xdr:rowOff>495680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DISCRECIONAL</a:t>
          </a:r>
        </a:p>
      </xdr:txBody>
    </xdr:sp>
    <xdr:clientData fPrintsWithSheet="0"/>
  </xdr:twoCellAnchor>
  <xdr:twoCellAnchor editAs="absolute">
    <xdr:from>
      <xdr:col>8</xdr:col>
      <xdr:colOff>77419</xdr:colOff>
      <xdr:row>0</xdr:row>
      <xdr:rowOff>57150</xdr:rowOff>
    </xdr:from>
    <xdr:to>
      <xdr:col>8</xdr:col>
      <xdr:colOff>1256995</xdr:colOff>
      <xdr:row>0</xdr:row>
      <xdr:rowOff>496062</xdr:rowOff>
    </xdr:to>
    <xdr:sp macro="" textlink="">
      <xdr:nvSpPr>
        <xdr:cNvPr id="18" name="Rectángulo redondead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FLUJO DE EFECTIVO ANUAL</a:t>
          </a:r>
        </a:p>
      </xdr:txBody>
    </xdr:sp>
    <xdr:clientData fPrintsWithSheet="0"/>
  </xdr:twoCellAnchor>
  <xdr:twoCellAnchor editAs="absolute">
    <xdr:from>
      <xdr:col>7</xdr:col>
      <xdr:colOff>96545</xdr:colOff>
      <xdr:row>0</xdr:row>
      <xdr:rowOff>57150</xdr:rowOff>
    </xdr:from>
    <xdr:to>
      <xdr:col>8</xdr:col>
      <xdr:colOff>9296</xdr:colOff>
      <xdr:row>0</xdr:row>
      <xdr:rowOff>496062</xdr:rowOff>
    </xdr:to>
    <xdr:sp macro="" textlink="">
      <xdr:nvSpPr>
        <xdr:cNvPr id="19" name="Rectángulo redondeado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accent1">
                  <a:lumMod val="40000"/>
                  <a:lumOff val="60000"/>
                </a:schemeClr>
              </a:solidFill>
              <a:latin typeface="Lucida Sans" panose="020B0602030504020204" pitchFamily="34" charset="0"/>
            </a:rPr>
            <a:t>AHORROS</a:t>
          </a:r>
        </a:p>
      </xdr:txBody>
    </xdr:sp>
    <xdr:clientData fPrintsWithSheet="0"/>
  </xdr:twoCellAnchor>
  <xdr:twoCellAnchor editAs="absolute">
    <xdr:from>
      <xdr:col>5</xdr:col>
      <xdr:colOff>134797</xdr:colOff>
      <xdr:row>0</xdr:row>
      <xdr:rowOff>56768</xdr:rowOff>
    </xdr:from>
    <xdr:to>
      <xdr:col>6</xdr:col>
      <xdr:colOff>47548</xdr:colOff>
      <xdr:row>0</xdr:row>
      <xdr:rowOff>495680</xdr:rowOff>
    </xdr:to>
    <xdr:sp macro="" textlink="">
      <xdr:nvSpPr>
        <xdr:cNvPr id="20" name="Rectángulo redondeado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6649897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GASTOS</a:t>
          </a:r>
        </a:p>
      </xdr:txBody>
    </xdr:sp>
    <xdr:clientData fPrintsWithSheet="0"/>
  </xdr:twoCellAnchor>
  <xdr:twoCellAnchor editAs="absolute">
    <xdr:from>
      <xdr:col>4</xdr:col>
      <xdr:colOff>152400</xdr:colOff>
      <xdr:row>0</xdr:row>
      <xdr:rowOff>56768</xdr:rowOff>
    </xdr:from>
    <xdr:to>
      <xdr:col>5</xdr:col>
      <xdr:colOff>65151</xdr:colOff>
      <xdr:row>0</xdr:row>
      <xdr:rowOff>495680</xdr:rowOff>
    </xdr:to>
    <xdr:sp macro="" textlink="">
      <xdr:nvSpPr>
        <xdr:cNvPr id="22" name="Rectángulo redondeado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5400675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750">
              <a:solidFill>
                <a:schemeClr val="tx2">
                  <a:lumMod val="10000"/>
                  <a:lumOff val="90000"/>
                </a:schemeClr>
              </a:solidFill>
              <a:latin typeface="Lucida Sans" panose="020B0602030504020204" pitchFamily="34" charset="0"/>
            </a:rPr>
            <a:t>INGRESOS</a:t>
          </a:r>
        </a:p>
      </xdr:txBody>
    </xdr:sp>
    <xdr:clientData fPrintsWithSheet="0"/>
  </xdr:twoCellAnchor>
</xdr:wsDr>
</file>

<file path=xl/pivotCache/_rels/pivotCacheDefinition18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4.xml" Id="rId1" /></Relationships>
</file>

<file path=xl/pivotCache/_rels/pivotCacheDefinition27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23.xml" Id="rId1" /></Relationships>
</file>

<file path=xl/pivotCache/_rels/pivotCacheDefinition35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32.xml" Id="rId1" /></Relationships>
</file>

<file path=xl/pivotCache/_rels/pivotCacheDefinition43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41.xml" Id="rId1" /></Relationships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78.017361458333" createdVersion="7" refreshedVersion="7" minRefreshableVersion="3" recordCount="6" xr:uid="{1498E1FC-52F2-4D7C-81BC-0809E1858045}">
  <cacheSource type="worksheet">
    <worksheetSource name="Ingresos"/>
  </cacheSource>
  <cacheFields count="3">
    <cacheField name="Ingresos" numFmtId="168">
      <sharedItems count="6">
        <s v="Salario"/>
        <s v="Comisiones y bonificaciones"/>
        <s v="Otros 1"/>
        <s v="Otros 2"/>
        <s v="Otros 3"/>
        <s v="Otros 4"/>
      </sharedItems>
    </cacheField>
    <cacheField name="Anual  " numFmtId="164">
      <sharedItems containsSemiMixedTypes="0" containsString="0" containsNumber="1" containsInteger="1" minValue="0" maxValue="90000"/>
    </cacheField>
    <cacheField name="Mensual " numFmtId="164">
      <sharedItems containsSemiMixedTypes="0" containsString="0" containsNumber="1" minValue="0" maxValue="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78.017361458333" createdVersion="7" refreshedVersion="7" minRefreshableVersion="3" recordCount="18" xr:uid="{FE0C90B1-26A2-4194-981B-52045A101F1F}">
  <cacheSource type="worksheet">
    <worksheetSource name="Gastos"/>
  </cacheSource>
  <cacheFields count="3">
    <cacheField name="Gastos" numFmtId="168">
      <sharedItems count="18">
        <s v="Impuestos y seguridad social"/>
        <s v="Impuestos estatales"/>
        <s v="Impuestos y tasas de vehículos"/>
        <s v="Pagos del vehículo"/>
        <s v="Hipoteca o alquiler"/>
        <s v="Seguro"/>
        <s v="Electricidad"/>
        <s v="Gas"/>
        <s v="Agua o alcantarillado"/>
        <s v="Basura"/>
        <s v="Teléfono"/>
        <s v="Internet"/>
        <s v="Premium para discapacidades"/>
        <s v="Comida"/>
        <s v="Ropa"/>
        <s v="Gastos médicos o dentales"/>
        <s v="Otros 1"/>
        <s v="Otros 2"/>
      </sharedItems>
    </cacheField>
    <cacheField name="Anual  " numFmtId="164">
      <sharedItems containsSemiMixedTypes="0" containsString="0" containsNumber="1" containsInteger="1" minValue="0" maxValue="15000"/>
    </cacheField>
    <cacheField name="Mensual " numFmtId="164">
      <sharedItems containsSemiMixedTypes="0" containsString="0" containsNumber="1" minValue="0" maxValue="1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78.017361574071" createdVersion="7" refreshedVersion="7" minRefreshableVersion="3" recordCount="11" xr:uid="{BDE69506-CEB4-43DA-B17F-DC0746092E3E}">
  <cacheSource type="worksheet">
    <worksheetSource name="Discrecional"/>
  </cacheSource>
  <cacheFields count="3">
    <cacheField name="Discrecional" numFmtId="168">
      <sharedItems count="11">
        <s v="Restaurantes"/>
        <s v="Regalos"/>
        <s v="Viajes"/>
        <s v="Entretenimiento"/>
        <s v="Cuidado personal"/>
        <s v="Compras"/>
        <s v="Beneficencia"/>
        <s v="Clubs o membresías"/>
        <s v="Mejoras del hogar"/>
        <s v="Otros 1"/>
        <s v="Otros 2"/>
      </sharedItems>
    </cacheField>
    <cacheField name="Anual  " numFmtId="164">
      <sharedItems containsSemiMixedTypes="0" containsString="0" containsNumber="1" containsInteger="1" minValue="0" maxValue="4800"/>
    </cacheField>
    <cacheField name="Mensual " numFmtId="164">
      <sharedItems containsSemiMixedTypes="0" containsString="0" containsNumber="1" minValue="0" maxValue="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78.017361574071" createdVersion="7" refreshedVersion="7" minRefreshableVersion="3" recordCount="5" xr:uid="{A33D9336-A347-4DA9-A25F-40F423F9D7D7}">
  <cacheSource type="worksheet">
    <worksheetSource name="Ahorros"/>
  </cacheSource>
  <cacheFields count="3">
    <cacheField name="Ahorros" numFmtId="168">
      <sharedItems count="5">
        <s v="Reservas de efectivo"/>
        <s v="401 000 / etc."/>
        <s v="Ahorro o inversión"/>
        <s v="Otros 1"/>
        <s v="Otros 2"/>
      </sharedItems>
    </cacheField>
    <cacheField name="Anual  " numFmtId="164">
      <sharedItems containsSemiMixedTypes="0" containsString="0" containsNumber="1" containsInteger="1" minValue="0" maxValue="12000"/>
    </cacheField>
    <cacheField name="Mensual " numFmtId="164">
      <sharedItems containsSemiMixedTypes="0" containsString="0" containsNumber="1" minValue="0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678.018226851855" backgroundQuery="1" createdVersion="7" refreshedVersion="7" minRefreshableVersion="3" recordCount="0" supportSubquery="1" supportAdvancedDrill="1" xr:uid="{128F9D1F-813C-460D-8C16-17A6EA2C7F27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Ahorros].[Ahorros].[Ahorros]" caption="Ahorros" numFmtId="0" level="1">
      <sharedItems count="5">
        <s v="401 000 / etc."/>
        <s v="Ahorro o inversión"/>
        <s v="Otros 1"/>
        <s v="Otros 2"/>
        <s v="Reservas de efectivo"/>
      </sharedItems>
    </cacheField>
    <cacheField name="[Measures].[Suma de Anual]" caption="Suma de Anual" numFmtId="0" hierarchy="17" level="32767"/>
  </cacheFields>
  <cacheHierarchies count="21">
    <cacheHierarchy uniqueName="[Ahorros].[Ahorros]" caption="Ahorros" attribute="1" defaultMemberUniqueName="[Ahorros].[Ahorros].[All]" allUniqueName="[Ahorros].[Ahorros].[All]" dimensionUniqueName="[Ahorros]" displayFolder="" count="2" memberValueDatatype="130" unbalanced="0">
      <fieldsUsage count="2">
        <fieldUsage x="-1"/>
        <fieldUsage x="0"/>
      </fieldsUsage>
    </cacheHierarchy>
    <cacheHierarchy uniqueName="[Ahorros].[Anual]" caption="Anual" attribute="1" defaultMemberUniqueName="[Ahorros].[Anual].[All]" allUniqueName="[Ahorros].[Anual].[All]" dimensionUniqueName="[Ahorros]" displayFolder="" count="0" memberValueDatatype="20" unbalanced="0"/>
    <cacheHierarchy uniqueName="[Ahorros].[Mensual]" caption="Mensual" attribute="1" defaultMemberUniqueName="[Ahorros].[Mensual].[All]" allUniqueName="[Ahorros].[Mensual].[All]" dimensionUniqueName="[Ahorros]" displayFolder="" count="0" memberValueDatatype="5" unbalanced="0"/>
    <cacheHierarchy uniqueName="[Discrecional].[Discrecional]" caption="Discrecional" attribute="1" defaultMemberUniqueName="[Discrecional].[Discrecional].[All]" allUniqueName="[Discrecional].[Discrecional].[All]" dimensionUniqueName="[Discrecional]" displayFolder="" count="0" memberValueDatatype="130" unbalanced="0"/>
    <cacheHierarchy uniqueName="[Discrecional].[Anual]" caption="Anual" attribute="1" defaultMemberUniqueName="[Discrecional].[Anual].[All]" allUniqueName="[Discrecional].[Anual].[All]" dimensionUniqueName="[Discrecional]" displayFolder="" count="0" memberValueDatatype="20" unbalanced="0"/>
    <cacheHierarchy uniqueName="[Discrecional].[Mensual]" caption="Mensual" attribute="1" defaultMemberUniqueName="[Discrecional].[Mensual].[All]" allUniqueName="[Discrecional].[Mensual].[All]" dimensionUniqueName="[Discrecional]" displayFolder="" count="0" memberValueDatatype="5" unbalanced="0"/>
    <cacheHierarchy uniqueName="[Gastos].[Gastos]" caption="Gastos" attribute="1" defaultMemberUniqueName="[Gastos].[Gastos].[All]" allUniqueName="[Gastos].[Gastos].[All]" dimensionUniqueName="[Gastos]" displayFolder="" count="0" memberValueDatatype="130" unbalanced="0"/>
    <cacheHierarchy uniqueName="[Gastos].[Anual]" caption="Anual" attribute="1" defaultMemberUniqueName="[Gastos].[Anual].[All]" allUniqueName="[Gastos].[Anual].[All]" dimensionUniqueName="[Gastos]" displayFolder="" count="0" memberValueDatatype="20" unbalanced="0"/>
    <cacheHierarchy uniqueName="[Gastos].[Mensual]" caption="Mensual" attribute="1" defaultMemberUniqueName="[Gastos].[Mensual].[All]" allUniqueName="[Gastos].[Mensual].[All]" dimensionUniqueName="[Gastos]" displayFolder="" count="0" memberValueDatatype="5" unbalanced="0"/>
    <cacheHierarchy uniqueName="[Ingresos].[Ingresos]" caption="Ingresos" attribute="1" defaultMemberUniqueName="[Ingresos].[Ingresos].[All]" allUniqueName="[Ingresos].[Ingresos].[All]" dimensionUniqueName="[Ingresos]" displayFolder="" count="0" memberValueDatatype="130" unbalanced="0"/>
    <cacheHierarchy uniqueName="[Ingresos].[Anual]" caption="Anual" attribute="1" defaultMemberUniqueName="[Ingresos].[Anual].[All]" allUniqueName="[Ingresos].[Anual].[All]" dimensionUniqueName="[Ingresos]" displayFolder="" count="0" memberValueDatatype="20" unbalanced="0"/>
    <cacheHierarchy uniqueName="[Ingresos].[Mensual]" caption="Mensual" attribute="1" defaultMemberUniqueName="[Ingresos].[Mensual].[All]" allUniqueName="[Ingresos].[Mensual].[All]" dimensionUniqueName="[Ingresos]" displayFolder="" count="0" memberValueDatatype="5" unbalanced="0"/>
    <cacheHierarchy uniqueName="[Measures].[__XL_Count Ahorros]" caption="__XL_Count Ahorros" measure="1" displayFolder="" measureGroup="Ahorros" count="0" hidden="1"/>
    <cacheHierarchy uniqueName="[Measures].[__XL_Count Ingresos]" caption="__XL_Count Ingresos" measure="1" displayFolder="" measureGroup="Ingresos" count="0" hidden="1"/>
    <cacheHierarchy uniqueName="[Measures].[__XL_Count Gastos]" caption="__XL_Count Gastos" measure="1" displayFolder="" measureGroup="Gastos" count="0" hidden="1"/>
    <cacheHierarchy uniqueName="[Measures].[__XL_Count Discrecional]" caption="__XL_Count Discrecional" measure="1" displayFolder="" measureGroup="Discrecional" count="0" hidden="1"/>
    <cacheHierarchy uniqueName="[Measures].[__No measures defined]" caption="__No measures defined" measure="1" displayFolder="" count="0" hidden="1"/>
    <cacheHierarchy uniqueName="[Measures].[Suma de Anual]" caption="Suma de Anual" measure="1" displayFolder="" measureGroup="Ahorro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a de Anual 2]" caption="Suma de Anual 2" measure="1" displayFolder="" measureGroup="Ingreso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de Anual 3]" caption="Suma de Anual 3" measure="1" displayFolder="" measureGroup="Gastos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de Anual 4]" caption="Suma de Anual 4" measure="1" displayFolder="" measureGroup="Discrecional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5">
    <dimension name="Ahorros" uniqueName="[Ahorros]" caption="Ahorros"/>
    <dimension name="Discrecional" uniqueName="[Discrecional]" caption="Discrecional"/>
    <dimension name="Gastos" uniqueName="[Gastos]" caption="Gastos"/>
    <dimension name="Ingresos" uniqueName="[Ingresos]" caption="Ingresos"/>
    <dimension measure="1" name="Measures" uniqueName="[Measures]" caption="Measures"/>
  </dimensions>
  <measureGroups count="4">
    <measureGroup name="Ahorros" caption="Ahorros"/>
    <measureGroup name="Discrecional" caption="Discrecional"/>
    <measureGroup name="Gastos" caption="Gastos"/>
    <measureGroup name="Ingresos" caption="Ingresos"/>
  </measureGroups>
  <maps count="4">
    <map measureGroup="0" dimension="0"/>
    <map measureGroup="1" dimension="1"/>
    <map measureGroup="2" dimension="2"/>
    <map measureGroup="3" dimension="3"/>
  </maps>
  <extLst>
    <ext xmlns:x14="http://schemas.microsoft.com/office/spreadsheetml/2009/9/main" uri="{725AE2AE-9491-48be-B2B4-4EB974FC3084}">
      <x14:pivotCacheDefinition pivotCacheId="180783400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678.018228472225" backgroundQuery="1" createdVersion="7" refreshedVersion="7" minRefreshableVersion="3" recordCount="0" supportSubquery="1" supportAdvancedDrill="1" xr:uid="{EFA4FE32-C3F3-473E-8337-981815F202A5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Discrecional].[Discrecional].[Discrecional]" caption="Discrecional" numFmtId="0" hierarchy="3" level="1">
      <sharedItems count="11">
        <s v="Beneficencia"/>
        <s v="Clubs o membresías"/>
        <s v="Compras"/>
        <s v="Cuidado personal"/>
        <s v="Entretenimiento"/>
        <s v="Mejoras del hogar"/>
        <s v="Otros 1"/>
        <s v="Otros 2"/>
        <s v="Regalos"/>
        <s v="Restaurantes"/>
        <s v="Viajes"/>
      </sharedItems>
    </cacheField>
    <cacheField name="[Measures].[Suma de Anual 4]" caption="Suma de Anual 4" numFmtId="0" hierarchy="20" level="32767"/>
  </cacheFields>
  <cacheHierarchies count="21">
    <cacheHierarchy uniqueName="[Ahorros].[Ahorros]" caption="Ahorros" attribute="1" defaultMemberUniqueName="[Ahorros].[Ahorros].[All]" allUniqueName="[Ahorros].[Ahorros].[All]" dimensionUniqueName="[Ahorros]" displayFolder="" count="0" memberValueDatatype="130" unbalanced="0"/>
    <cacheHierarchy uniqueName="[Ahorros].[Anual]" caption="Anual" attribute="1" defaultMemberUniqueName="[Ahorros].[Anual].[All]" allUniqueName="[Ahorros].[Anual].[All]" dimensionUniqueName="[Ahorros]" displayFolder="" count="0" memberValueDatatype="20" unbalanced="0"/>
    <cacheHierarchy uniqueName="[Ahorros].[Mensual]" caption="Mensual" attribute="1" defaultMemberUniqueName="[Ahorros].[Mensual].[All]" allUniqueName="[Ahorros].[Mensual].[All]" dimensionUniqueName="[Ahorros]" displayFolder="" count="0" memberValueDatatype="5" unbalanced="0"/>
    <cacheHierarchy uniqueName="[Discrecional].[Discrecional]" caption="Discrecional" attribute="1" defaultMemberUniqueName="[Discrecional].[Discrecional].[All]" allUniqueName="[Discrecional].[Discrecional].[All]" dimensionUniqueName="[Discrecional]" displayFolder="" count="2" memberValueDatatype="130" unbalanced="0">
      <fieldsUsage count="2">
        <fieldUsage x="-1"/>
        <fieldUsage x="0"/>
      </fieldsUsage>
    </cacheHierarchy>
    <cacheHierarchy uniqueName="[Discrecional].[Anual]" caption="Anual" attribute="1" defaultMemberUniqueName="[Discrecional].[Anual].[All]" allUniqueName="[Discrecional].[Anual].[All]" dimensionUniqueName="[Discrecional]" displayFolder="" count="0" memberValueDatatype="20" unbalanced="0"/>
    <cacheHierarchy uniqueName="[Discrecional].[Mensual]" caption="Mensual" attribute="1" defaultMemberUniqueName="[Discrecional].[Mensual].[All]" allUniqueName="[Discrecional].[Mensual].[All]" dimensionUniqueName="[Discrecional]" displayFolder="" count="0" memberValueDatatype="5" unbalanced="0"/>
    <cacheHierarchy uniqueName="[Gastos].[Gastos]" caption="Gastos" attribute="1" defaultMemberUniqueName="[Gastos].[Gastos].[All]" allUniqueName="[Gastos].[Gastos].[All]" dimensionUniqueName="[Gastos]" displayFolder="" count="0" memberValueDatatype="130" unbalanced="0"/>
    <cacheHierarchy uniqueName="[Gastos].[Anual]" caption="Anual" attribute="1" defaultMemberUniqueName="[Gastos].[Anual].[All]" allUniqueName="[Gastos].[Anual].[All]" dimensionUniqueName="[Gastos]" displayFolder="" count="0" memberValueDatatype="20" unbalanced="0"/>
    <cacheHierarchy uniqueName="[Gastos].[Mensual]" caption="Mensual" attribute="1" defaultMemberUniqueName="[Gastos].[Mensual].[All]" allUniqueName="[Gastos].[Mensual].[All]" dimensionUniqueName="[Gastos]" displayFolder="" count="0" memberValueDatatype="5" unbalanced="0"/>
    <cacheHierarchy uniqueName="[Ingresos].[Ingresos]" caption="Ingresos" attribute="1" defaultMemberUniqueName="[Ingresos].[Ingresos].[All]" allUniqueName="[Ingresos].[Ingresos].[All]" dimensionUniqueName="[Ingresos]" displayFolder="" count="0" memberValueDatatype="130" unbalanced="0"/>
    <cacheHierarchy uniqueName="[Ingresos].[Anual]" caption="Anual" attribute="1" defaultMemberUniqueName="[Ingresos].[Anual].[All]" allUniqueName="[Ingresos].[Anual].[All]" dimensionUniqueName="[Ingresos]" displayFolder="" count="0" memberValueDatatype="20" unbalanced="0"/>
    <cacheHierarchy uniqueName="[Ingresos].[Mensual]" caption="Mensual" attribute="1" defaultMemberUniqueName="[Ingresos].[Mensual].[All]" allUniqueName="[Ingresos].[Mensual].[All]" dimensionUniqueName="[Ingresos]" displayFolder="" count="0" memberValueDatatype="5" unbalanced="0"/>
    <cacheHierarchy uniqueName="[Measures].[__XL_Count Ahorros]" caption="__XL_Count Ahorros" measure="1" displayFolder="" measureGroup="Ahorros" count="0" hidden="1"/>
    <cacheHierarchy uniqueName="[Measures].[__XL_Count Ingresos]" caption="__XL_Count Ingresos" measure="1" displayFolder="" measureGroup="Ingresos" count="0" hidden="1"/>
    <cacheHierarchy uniqueName="[Measures].[__XL_Count Gastos]" caption="__XL_Count Gastos" measure="1" displayFolder="" measureGroup="Gastos" count="0" hidden="1"/>
    <cacheHierarchy uniqueName="[Measures].[__XL_Count Discrecional]" caption="__XL_Count Discrecional" measure="1" displayFolder="" measureGroup="Discrecional" count="0" hidden="1"/>
    <cacheHierarchy uniqueName="[Measures].[__No measures defined]" caption="__No measures defined" measure="1" displayFolder="" count="0" hidden="1"/>
    <cacheHierarchy uniqueName="[Measures].[Suma de Anual]" caption="Suma de Anual" measure="1" displayFolder="" measureGroup="Ahorros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a de Anual 2]" caption="Suma de Anual 2" measure="1" displayFolder="" measureGroup="Ingreso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de Anual 3]" caption="Suma de Anual 3" measure="1" displayFolder="" measureGroup="Gastos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de Anual 4]" caption="Suma de Anual 4" measure="1" displayFolder="" measureGroup="Discrecional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5">
    <dimension name="Ahorros" uniqueName="[Ahorros]" caption="Ahorros"/>
    <dimension name="Discrecional" uniqueName="[Discrecional]" caption="Discrecional"/>
    <dimension name="Gastos" uniqueName="[Gastos]" caption="Gastos"/>
    <dimension name="Ingresos" uniqueName="[Ingresos]" caption="Ingresos"/>
    <dimension measure="1" name="Measures" uniqueName="[Measures]" caption="Measures"/>
  </dimensions>
  <measureGroups count="4">
    <measureGroup name="Ahorros" caption="Ahorros"/>
    <measureGroup name="Discrecional" caption="Discrecional"/>
    <measureGroup name="Gastos" caption="Gastos"/>
    <measureGroup name="Ingresos" caption="Ingresos"/>
  </measureGroups>
  <maps count="4">
    <map measureGroup="0" dimension="0"/>
    <map measureGroup="1" dimension="1"/>
    <map measureGroup="2" dimension="2"/>
    <map measureGroup="3" dimension="3"/>
  </maps>
  <extLst>
    <ext xmlns:x14="http://schemas.microsoft.com/office/spreadsheetml/2009/9/main" uri="{725AE2AE-9491-48be-B2B4-4EB974FC3084}">
      <x14:pivotCacheDefinition pivotCacheId="35829183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7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678.018229513887" backgroundQuery="1" createdVersion="7" refreshedVersion="7" minRefreshableVersion="3" recordCount="0" supportSubquery="1" supportAdvancedDrill="1" xr:uid="{25D9F4D0-B984-4089-9788-FC32C80B631B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Gastos].[Gastos].[Gastos]" caption="Gastos" numFmtId="0" hierarchy="6" level="1">
      <sharedItems count="18">
        <s v="Agua o alcantarillado"/>
        <s v="Basura"/>
        <s v="Comida"/>
        <s v="Electricidad"/>
        <s v="Gas"/>
        <s v="Gastos médicos o dentales"/>
        <s v="Hipoteca o alquiler"/>
        <s v="Impuestos estatales"/>
        <s v="Impuestos y seguridad social"/>
        <s v="Impuestos y tasas de vehículos"/>
        <s v="Internet"/>
        <s v="Otros 1"/>
        <s v="Otros 2"/>
        <s v="Pagos del vehículo"/>
        <s v="Premium para discapacidades"/>
        <s v="Ropa"/>
        <s v="Seguro"/>
        <s v="Teléfono"/>
      </sharedItems>
    </cacheField>
    <cacheField name="[Measures].[Suma de Anual 3]" caption="Suma de Anual 3" numFmtId="0" hierarchy="19" level="32767"/>
  </cacheFields>
  <cacheHierarchies count="21">
    <cacheHierarchy uniqueName="[Ahorros].[Ahorros]" caption="Ahorros" attribute="1" defaultMemberUniqueName="[Ahorros].[Ahorros].[All]" allUniqueName="[Ahorros].[Ahorros].[All]" dimensionUniqueName="[Ahorros]" displayFolder="" count="0" memberValueDatatype="130" unbalanced="0"/>
    <cacheHierarchy uniqueName="[Ahorros].[Anual]" caption="Anual" attribute="1" defaultMemberUniqueName="[Ahorros].[Anual].[All]" allUniqueName="[Ahorros].[Anual].[All]" dimensionUniqueName="[Ahorros]" displayFolder="" count="0" memberValueDatatype="20" unbalanced="0"/>
    <cacheHierarchy uniqueName="[Ahorros].[Mensual]" caption="Mensual" attribute="1" defaultMemberUniqueName="[Ahorros].[Mensual].[All]" allUniqueName="[Ahorros].[Mensual].[All]" dimensionUniqueName="[Ahorros]" displayFolder="" count="0" memberValueDatatype="5" unbalanced="0"/>
    <cacheHierarchy uniqueName="[Discrecional].[Discrecional]" caption="Discrecional" attribute="1" defaultMemberUniqueName="[Discrecional].[Discrecional].[All]" allUniqueName="[Discrecional].[Discrecional].[All]" dimensionUniqueName="[Discrecional]" displayFolder="" count="0" memberValueDatatype="130" unbalanced="0"/>
    <cacheHierarchy uniqueName="[Discrecional].[Anual]" caption="Anual" attribute="1" defaultMemberUniqueName="[Discrecional].[Anual].[All]" allUniqueName="[Discrecional].[Anual].[All]" dimensionUniqueName="[Discrecional]" displayFolder="" count="0" memberValueDatatype="20" unbalanced="0"/>
    <cacheHierarchy uniqueName="[Discrecional].[Mensual]" caption="Mensual" attribute="1" defaultMemberUniqueName="[Discrecional].[Mensual].[All]" allUniqueName="[Discrecional].[Mensual].[All]" dimensionUniqueName="[Discrecional]" displayFolder="" count="0" memberValueDatatype="5" unbalanced="0"/>
    <cacheHierarchy uniqueName="[Gastos].[Gastos]" caption="Gastos" attribute="1" defaultMemberUniqueName="[Gastos].[Gastos].[All]" allUniqueName="[Gastos].[Gastos].[All]" dimensionUniqueName="[Gastos]" displayFolder="" count="2" memberValueDatatype="130" unbalanced="0">
      <fieldsUsage count="2">
        <fieldUsage x="-1"/>
        <fieldUsage x="0"/>
      </fieldsUsage>
    </cacheHierarchy>
    <cacheHierarchy uniqueName="[Gastos].[Anual]" caption="Anual" attribute="1" defaultMemberUniqueName="[Gastos].[Anual].[All]" allUniqueName="[Gastos].[Anual].[All]" dimensionUniqueName="[Gastos]" displayFolder="" count="0" memberValueDatatype="20" unbalanced="0"/>
    <cacheHierarchy uniqueName="[Gastos].[Mensual]" caption="Mensual" attribute="1" defaultMemberUniqueName="[Gastos].[Mensual].[All]" allUniqueName="[Gastos].[Mensual].[All]" dimensionUniqueName="[Gastos]" displayFolder="" count="0" memberValueDatatype="5" unbalanced="0"/>
    <cacheHierarchy uniqueName="[Ingresos].[Ingresos]" caption="Ingresos" attribute="1" defaultMemberUniqueName="[Ingresos].[Ingresos].[All]" allUniqueName="[Ingresos].[Ingresos].[All]" dimensionUniqueName="[Ingresos]" displayFolder="" count="0" memberValueDatatype="130" unbalanced="0"/>
    <cacheHierarchy uniqueName="[Ingresos].[Anual]" caption="Anual" attribute="1" defaultMemberUniqueName="[Ingresos].[Anual].[All]" allUniqueName="[Ingresos].[Anual].[All]" dimensionUniqueName="[Ingresos]" displayFolder="" count="0" memberValueDatatype="20" unbalanced="0"/>
    <cacheHierarchy uniqueName="[Ingresos].[Mensual]" caption="Mensual" attribute="1" defaultMemberUniqueName="[Ingresos].[Mensual].[All]" allUniqueName="[Ingresos].[Mensual].[All]" dimensionUniqueName="[Ingresos]" displayFolder="" count="0" memberValueDatatype="5" unbalanced="0"/>
    <cacheHierarchy uniqueName="[Measures].[__XL_Count Ahorros]" caption="__XL_Count Ahorros" measure="1" displayFolder="" measureGroup="Ahorros" count="0" hidden="1"/>
    <cacheHierarchy uniqueName="[Measures].[__XL_Count Ingresos]" caption="__XL_Count Ingresos" measure="1" displayFolder="" measureGroup="Ingresos" count="0" hidden="1"/>
    <cacheHierarchy uniqueName="[Measures].[__XL_Count Gastos]" caption="__XL_Count Gastos" measure="1" displayFolder="" measureGroup="Gastos" count="0" hidden="1"/>
    <cacheHierarchy uniqueName="[Measures].[__XL_Count Discrecional]" caption="__XL_Count Discrecional" measure="1" displayFolder="" measureGroup="Discrecional" count="0" hidden="1"/>
    <cacheHierarchy uniqueName="[Measures].[__No measures defined]" caption="__No measures defined" measure="1" displayFolder="" count="0" hidden="1"/>
    <cacheHierarchy uniqueName="[Measures].[Suma de Anual]" caption="Suma de Anual" measure="1" displayFolder="" measureGroup="Ahorros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a de Anual 2]" caption="Suma de Anual 2" measure="1" displayFolder="" measureGroup="Ingreso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de Anual 3]" caption="Suma de Anual 3" measure="1" displayFolder="" measureGroup="Gasto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de Anual 4]" caption="Suma de Anual 4" measure="1" displayFolder="" measureGroup="Discrecional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5">
    <dimension name="Ahorros" uniqueName="[Ahorros]" caption="Ahorros"/>
    <dimension name="Discrecional" uniqueName="[Discrecional]" caption="Discrecional"/>
    <dimension name="Gastos" uniqueName="[Gastos]" caption="Gastos"/>
    <dimension name="Ingresos" uniqueName="[Ingresos]" caption="Ingresos"/>
    <dimension measure="1" name="Measures" uniqueName="[Measures]" caption="Measures"/>
  </dimensions>
  <measureGroups count="4">
    <measureGroup name="Ahorros" caption="Ahorros"/>
    <measureGroup name="Discrecional" caption="Discrecional"/>
    <measureGroup name="Gastos" caption="Gastos"/>
    <measureGroup name="Ingresos" caption="Ingresos"/>
  </measureGroups>
  <maps count="4">
    <map measureGroup="0" dimension="0"/>
    <map measureGroup="1" dimension="1"/>
    <map measureGroup="2" dimension="2"/>
    <map measureGroup="3" dimension="3"/>
  </maps>
  <extLst>
    <ext xmlns:x14="http://schemas.microsoft.com/office/spreadsheetml/2009/9/main" uri="{725AE2AE-9491-48be-B2B4-4EB974FC3084}">
      <x14:pivotCacheDefinition pivotCacheId="106768476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8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678.018230439811" backgroundQuery="1" createdVersion="7" refreshedVersion="7" minRefreshableVersion="3" recordCount="0" supportSubquery="1" supportAdvancedDrill="1" xr:uid="{1A2D85B4-9207-4E0D-9C2E-223CECD6603A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Ingresos].[Ingresos].[Ingresos]" caption="Ingresos" numFmtId="0" hierarchy="9" level="1">
      <sharedItems count="6">
        <s v="Comisiones y bonificaciones"/>
        <s v="Otros 1"/>
        <s v="Otros 2"/>
        <s v="Otros 3"/>
        <s v="Otros 4"/>
        <s v="Salario"/>
      </sharedItems>
    </cacheField>
    <cacheField name="[Measures].[Suma de Anual 2]" caption="Suma de Anual 2" numFmtId="0" hierarchy="18" level="32767"/>
  </cacheFields>
  <cacheHierarchies count="21">
    <cacheHierarchy uniqueName="[Ahorros].[Ahorros]" caption="Ahorros" attribute="1" defaultMemberUniqueName="[Ahorros].[Ahorros].[All]" allUniqueName="[Ahorros].[Ahorros].[All]" dimensionUniqueName="[Ahorros]" displayFolder="" count="0" memberValueDatatype="130" unbalanced="0"/>
    <cacheHierarchy uniqueName="[Ahorros].[Anual]" caption="Anual" attribute="1" defaultMemberUniqueName="[Ahorros].[Anual].[All]" allUniqueName="[Ahorros].[Anual].[All]" dimensionUniqueName="[Ahorros]" displayFolder="" count="0" memberValueDatatype="20" unbalanced="0"/>
    <cacheHierarchy uniqueName="[Ahorros].[Mensual]" caption="Mensual" attribute="1" defaultMemberUniqueName="[Ahorros].[Mensual].[All]" allUniqueName="[Ahorros].[Mensual].[All]" dimensionUniqueName="[Ahorros]" displayFolder="" count="0" memberValueDatatype="5" unbalanced="0"/>
    <cacheHierarchy uniqueName="[Discrecional].[Discrecional]" caption="Discrecional" attribute="1" defaultMemberUniqueName="[Discrecional].[Discrecional].[All]" allUniqueName="[Discrecional].[Discrecional].[All]" dimensionUniqueName="[Discrecional]" displayFolder="" count="0" memberValueDatatype="130" unbalanced="0"/>
    <cacheHierarchy uniqueName="[Discrecional].[Anual]" caption="Anual" attribute="1" defaultMemberUniqueName="[Discrecional].[Anual].[All]" allUniqueName="[Discrecional].[Anual].[All]" dimensionUniqueName="[Discrecional]" displayFolder="" count="0" memberValueDatatype="20" unbalanced="0"/>
    <cacheHierarchy uniqueName="[Discrecional].[Mensual]" caption="Mensual" attribute="1" defaultMemberUniqueName="[Discrecional].[Mensual].[All]" allUniqueName="[Discrecional].[Mensual].[All]" dimensionUniqueName="[Discrecional]" displayFolder="" count="0" memberValueDatatype="5" unbalanced="0"/>
    <cacheHierarchy uniqueName="[Gastos].[Gastos]" caption="Gastos" attribute="1" defaultMemberUniqueName="[Gastos].[Gastos].[All]" allUniqueName="[Gastos].[Gastos].[All]" dimensionUniqueName="[Gastos]" displayFolder="" count="0" memberValueDatatype="130" unbalanced="0"/>
    <cacheHierarchy uniqueName="[Gastos].[Anual]" caption="Anual" attribute="1" defaultMemberUniqueName="[Gastos].[Anual].[All]" allUniqueName="[Gastos].[Anual].[All]" dimensionUniqueName="[Gastos]" displayFolder="" count="0" memberValueDatatype="20" unbalanced="0"/>
    <cacheHierarchy uniqueName="[Gastos].[Mensual]" caption="Mensual" attribute="1" defaultMemberUniqueName="[Gastos].[Mensual].[All]" allUniqueName="[Gastos].[Mensual].[All]" dimensionUniqueName="[Gastos]" displayFolder="" count="0" memberValueDatatype="5" unbalanced="0"/>
    <cacheHierarchy uniqueName="[Ingresos].[Ingresos]" caption="Ingresos" attribute="1" defaultMemberUniqueName="[Ingresos].[Ingresos].[All]" allUniqueName="[Ingresos].[Ingresos].[All]" dimensionUniqueName="[Ingresos]" displayFolder="" count="2" memberValueDatatype="130" unbalanced="0">
      <fieldsUsage count="2">
        <fieldUsage x="-1"/>
        <fieldUsage x="0"/>
      </fieldsUsage>
    </cacheHierarchy>
    <cacheHierarchy uniqueName="[Ingresos].[Anual]" caption="Anual" attribute="1" defaultMemberUniqueName="[Ingresos].[Anual].[All]" allUniqueName="[Ingresos].[Anual].[All]" dimensionUniqueName="[Ingresos]" displayFolder="" count="0" memberValueDatatype="20" unbalanced="0"/>
    <cacheHierarchy uniqueName="[Ingresos].[Mensual]" caption="Mensual" attribute="1" defaultMemberUniqueName="[Ingresos].[Mensual].[All]" allUniqueName="[Ingresos].[Mensual].[All]" dimensionUniqueName="[Ingresos]" displayFolder="" count="0" memberValueDatatype="5" unbalanced="0"/>
    <cacheHierarchy uniqueName="[Measures].[__XL_Count Ahorros]" caption="__XL_Count Ahorros" measure="1" displayFolder="" measureGroup="Ahorros" count="0" hidden="1"/>
    <cacheHierarchy uniqueName="[Measures].[__XL_Count Ingresos]" caption="__XL_Count Ingresos" measure="1" displayFolder="" measureGroup="Ingresos" count="0" hidden="1"/>
    <cacheHierarchy uniqueName="[Measures].[__XL_Count Gastos]" caption="__XL_Count Gastos" measure="1" displayFolder="" measureGroup="Gastos" count="0" hidden="1"/>
    <cacheHierarchy uniqueName="[Measures].[__XL_Count Discrecional]" caption="__XL_Count Discrecional" measure="1" displayFolder="" measureGroup="Discrecional" count="0" hidden="1"/>
    <cacheHierarchy uniqueName="[Measures].[__No measures defined]" caption="__No measures defined" measure="1" displayFolder="" count="0" hidden="1"/>
    <cacheHierarchy uniqueName="[Measures].[Suma de Anual]" caption="Suma de Anual" measure="1" displayFolder="" measureGroup="Ahorros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a de Anual 2]" caption="Suma de Anual 2" measure="1" displayFolder="" measureGroup="Ingreso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de Anual 3]" caption="Suma de Anual 3" measure="1" displayFolder="" measureGroup="Gastos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de Anual 4]" caption="Suma de Anual 4" measure="1" displayFolder="" measureGroup="Discrecional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5">
    <dimension name="Ahorros" uniqueName="[Ahorros]" caption="Ahorros"/>
    <dimension name="Discrecional" uniqueName="[Discrecional]" caption="Discrecional"/>
    <dimension name="Gastos" uniqueName="[Gastos]" caption="Gastos"/>
    <dimension name="Ingresos" uniqueName="[Ingresos]" caption="Ingresos"/>
    <dimension measure="1" name="Measures" uniqueName="[Measures]" caption="Measures"/>
  </dimensions>
  <measureGroups count="4">
    <measureGroup name="Ahorros" caption="Ahorros"/>
    <measureGroup name="Discrecional" caption="Discrecional"/>
    <measureGroup name="Gastos" caption="Gastos"/>
    <measureGroup name="Ingresos" caption="Ingresos"/>
  </measureGroups>
  <maps count="4">
    <map measureGroup="0" dimension="0"/>
    <map measureGroup="1" dimension="1"/>
    <map measureGroup="2" dimension="2"/>
    <map measureGroup="3" dimension="3"/>
  </maps>
  <extLst>
    <ext xmlns:x14="http://schemas.microsoft.com/office/spreadsheetml/2009/9/main" uri="{725AE2AE-9491-48be-B2B4-4EB974FC3084}">
      <x14:pivotCacheDefinition pivotCacheId="188740493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90000"/>
    <n v="7500"/>
  </r>
  <r>
    <x v="1"/>
    <n v="5000"/>
    <n v="416.66666666666669"/>
  </r>
  <r>
    <x v="2"/>
    <n v="30000"/>
    <n v="2500"/>
  </r>
  <r>
    <x v="3"/>
    <n v="0"/>
    <n v="0"/>
  </r>
  <r>
    <x v="4"/>
    <n v="0"/>
    <n v="0"/>
  </r>
  <r>
    <x v="5"/>
    <n v="0"/>
    <n v="0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n v="12500"/>
    <n v="1041.6666666666667"/>
  </r>
  <r>
    <x v="1"/>
    <n v="2500"/>
    <n v="208.33333333333334"/>
  </r>
  <r>
    <x v="2"/>
    <n v="200"/>
    <n v="16.666666666666668"/>
  </r>
  <r>
    <x v="3"/>
    <n v="4000"/>
    <n v="333.33333333333331"/>
  </r>
  <r>
    <x v="4"/>
    <n v="15000"/>
    <n v="1250"/>
  </r>
  <r>
    <x v="5"/>
    <n v="250"/>
    <n v="20.833333333333332"/>
  </r>
  <r>
    <x v="6"/>
    <n v="1200"/>
    <n v="100"/>
  </r>
  <r>
    <x v="7"/>
    <n v="600"/>
    <n v="50"/>
  </r>
  <r>
    <x v="8"/>
    <n v="600"/>
    <n v="50"/>
  </r>
  <r>
    <x v="9"/>
    <n v="150"/>
    <n v="12.5"/>
  </r>
  <r>
    <x v="10"/>
    <n v="600"/>
    <n v="50"/>
  </r>
  <r>
    <x v="11"/>
    <n v="600"/>
    <n v="50"/>
  </r>
  <r>
    <x v="12"/>
    <n v="1500"/>
    <n v="125"/>
  </r>
  <r>
    <x v="13"/>
    <n v="5000"/>
    <n v="416.66666666666669"/>
  </r>
  <r>
    <x v="14"/>
    <n v="1200"/>
    <n v="100"/>
  </r>
  <r>
    <x v="15"/>
    <n v="600"/>
    <n v="50"/>
  </r>
  <r>
    <x v="16"/>
    <n v="0"/>
    <n v="0"/>
  </r>
  <r>
    <x v="17"/>
    <n v="0"/>
    <n v="0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n v="1200"/>
    <n v="100"/>
  </r>
  <r>
    <x v="1"/>
    <n v="600"/>
    <n v="50"/>
  </r>
  <r>
    <x v="2"/>
    <n v="2250"/>
    <n v="187.5"/>
  </r>
  <r>
    <x v="3"/>
    <n v="1200"/>
    <n v="100"/>
  </r>
  <r>
    <x v="4"/>
    <n v="300"/>
    <n v="25"/>
  </r>
  <r>
    <x v="5"/>
    <n v="2000"/>
    <n v="166.66666666666666"/>
  </r>
  <r>
    <x v="6"/>
    <n v="600"/>
    <n v="50"/>
  </r>
  <r>
    <x v="7"/>
    <n v="300"/>
    <n v="25"/>
  </r>
  <r>
    <x v="8"/>
    <n v="4800"/>
    <n v="400"/>
  </r>
  <r>
    <x v="9"/>
    <n v="0"/>
    <n v="0"/>
  </r>
  <r>
    <x v="10"/>
    <n v="0"/>
    <n v="0"/>
  </r>
</pivotCacheRecords>
</file>

<file path=xl/pivotCache/pivotCacheRecords4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5000"/>
    <n v="416.66666666666669"/>
  </r>
  <r>
    <x v="1"/>
    <n v="12000"/>
    <n v="1000"/>
  </r>
  <r>
    <x v="2"/>
    <n v="6000"/>
    <n v="500"/>
  </r>
  <r>
    <x v="3"/>
    <n v="0"/>
    <n v="0"/>
  </r>
  <r>
    <x v="4"/>
    <n v="0"/>
    <n v="0"/>
  </r>
</pivotCacheRecords>
</file>

<file path=xl/pivotTables/_rels/pivotTable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51.xml" Id="rId1" /></Relationships>
</file>

<file path=xl/pivotTables/_rels/pivotTable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82.xml" Id="rId1" /></Relationships>
</file>

<file path=xl/pivotTables/_rels/pivotTable34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76.xml" Id="rId1" /></Relationships>
</file>

<file path=xl/pivotTables/_rels/pivotTable43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64.xml" Id="rId1" /></Relationships>
</file>

<file path=xl/pivotTables/_rels/pivotTable57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27.xml" Id="rId1" /></Relationships>
</file>

<file path=xl/pivotTables/_rels/pivotTable66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8.xml" Id="rId1" /></Relationships>
</file>

<file path=xl/pivotTables/_rels/pivotTable75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43.xml" Id="rId1" /></Relationships>
</file>

<file path=xl/pivotTables/_rels/pivotTable88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35.xml" Id="rId1" /></Relationships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CD4476-7825-4E17-BFCA-9E20482B9D2E}" name="PivotChartTable4" cacheId="4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1:B1" firstHeaderRow="1" firstDataRow="1" firstDataCol="1"/>
  <pivotFields count="2">
    <pivotField axis="axisRow" allDrilled="1" subtotalTop="0" showAll="0" sortType="ascending" dataSourceSort="1" defaultSubtotal="0" defaultAttributeDrillState="1">
      <items count="5"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</pivotFields>
  <rowFields count="1">
    <field x="0"/>
  </rowFields>
  <dataFields count="1">
    <dataField name="Suma de Anual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Office_63710428_TF03107654_Win32.xltx!Ahorros">
        <x15:activeTabTopLevelEntity name="[Ahorr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B421F1-9451-4B60-A442-335E2CE9BBE8}" name="PivotChartTable5" cacheId="5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1:B1" firstHeaderRow="1" firstDataRow="1" firstDataCol="1"/>
  <pivotFields count="2">
    <pivotField axis="axisRow" allDrilled="1" subtotalTop="0" showAll="0" sortType="ascending" dataSourceSort="1" defaultSubtotal="0" defaultAttributeDrillState="1">
      <items count="6">
        <item x="0"/>
        <item x="1"/>
        <item x="2"/>
        <item x="3"/>
        <item x="4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</pivotFields>
  <rowFields count="1">
    <field x="0"/>
  </rowFields>
  <dataFields count="1">
    <dataField name="Ingresos anuales" fld="1" baseField="0" baseItem="3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Ingresos anuales"/>
    <pivotHierarchy dragToData="1"/>
    <pivotHierarchy dragToData="1"/>
  </pivotHierarchies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Office_63710428_TF03107654_Win32.xltx!Ingresos">
        <x15:activeTabTopLevelEntity name="[Ingres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D3F471-08CB-4EC9-A14B-CA5BADC543E3}" name="PivotChartTable6" cacheId="4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1:B1" firstHeaderRow="1" firstDataRow="1" firstDataCol="1"/>
  <pivotFields count="2">
    <pivotField axis="axisRow" allDrilled="1" subtotalTop="0" showAll="0" sortType="ascending" dataSourceSort="1" defaultSubtotal="0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</pivotFields>
  <rowFields count="1">
    <field x="0"/>
  </rowFields>
  <dataFields count="1">
    <dataField name="Suma de Anual" fld="1" baseField="0" baseItem="12" numFmtId="5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rowHierarchiesUsage count="1">
    <rowHierarchyUsage hierarchyUsage="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Office_63710428_TF03107654_Win32.xltx!Gastos">
        <x15:activeTabTopLevelEntity name="[Gast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6B4375-D1A2-4EF6-BC02-8078FF13085D}" name="PivotChartTable7" cacheId="4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1:B1" firstHeaderRow="1" firstDataRow="1" firstDataCol="1"/>
  <pivotFields count="2">
    <pivotField axis="axisRow" allDrilled="1" subtotalTop="0" showAll="0" sortType="ascending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</pivotFields>
  <rowFields count="1">
    <field x="0"/>
  </rowFields>
  <dataFields count="1">
    <dataField name="Suma de Anual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Office_63710428_TF03107654_Win32.xltx!Discrecional">
        <x15:activeTabTopLevelEntity name="[Discrecional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A01495-1828-48F6-9A2C-D77D62BA1B08}" name="PVT_Gastos1" cacheId="2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U10:V29" firstHeaderRow="1" firstDataRow="1" firstDataCol="1"/>
  <pivotFields count="3">
    <pivotField axis="axisRow" showAll="0" sortType="ascending">
      <items count="19">
        <item x="8"/>
        <item x="9"/>
        <item x="13"/>
        <item x="6"/>
        <item x="7"/>
        <item x="15"/>
        <item x="4"/>
        <item x="1"/>
        <item x="0"/>
        <item x="2"/>
        <item x="11"/>
        <item x="16"/>
        <item x="17"/>
        <item x="3"/>
        <item x="12"/>
        <item x="14"/>
        <item x="5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/>
    <pivotField numFmtId="164" showAll="0"/>
  </pivotFields>
  <rowFields count="1">
    <field x="0"/>
  </rowFields>
  <rowItems count="19">
    <i>
      <x v="11"/>
    </i>
    <i>
      <x v="12"/>
    </i>
    <i>
      <x v="1"/>
    </i>
    <i>
      <x v="9"/>
    </i>
    <i>
      <x v="16"/>
    </i>
    <i>
      <x/>
    </i>
    <i>
      <x v="17"/>
    </i>
    <i>
      <x v="10"/>
    </i>
    <i>
      <x v="5"/>
    </i>
    <i>
      <x v="4"/>
    </i>
    <i>
      <x v="3"/>
    </i>
    <i>
      <x v="15"/>
    </i>
    <i>
      <x v="14"/>
    </i>
    <i>
      <x v="7"/>
    </i>
    <i>
      <x v="13"/>
    </i>
    <i>
      <x v="2"/>
    </i>
    <i>
      <x v="8"/>
    </i>
    <i>
      <x v="6"/>
    </i>
    <i t="grand">
      <x/>
    </i>
  </rowItems>
  <colItems count="1">
    <i/>
  </colItems>
  <dataFields count="1">
    <dataField name="Sum of Anual  " fld="1" baseField="0" baseItem="0" numFmtId="171"/>
  </dataFields>
  <formats count="1">
    <format dxfId="39">
      <pivotArea outline="0" collapsedLevelsAreSubtotals="1" fieldPosition="0"/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E19A9E-C56F-4F22-922E-2569B8E71782}" name="PVT_Ingreso" cacheId="2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R10:S17" firstHeaderRow="1" firstDataRow="1" firstDataCol="1"/>
  <pivotFields count="3">
    <pivotField axis="axisRow" showAll="0" sortType="ascending">
      <items count="7">
        <item x="1"/>
        <item x="2"/>
        <item x="3"/>
        <item x="4"/>
        <item x="5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/>
    <pivotField numFmtId="164" showAll="0"/>
  </pivotFields>
  <rowFields count="1">
    <field x="0"/>
  </rowFields>
  <rowItems count="7">
    <i>
      <x v="2"/>
    </i>
    <i>
      <x v="3"/>
    </i>
    <i>
      <x v="4"/>
    </i>
    <i>
      <x/>
    </i>
    <i>
      <x v="1"/>
    </i>
    <i>
      <x v="5"/>
    </i>
    <i t="grand">
      <x/>
    </i>
  </rowItems>
  <colItems count="1">
    <i/>
  </colItems>
  <dataFields count="1">
    <dataField name="Ingresos anuales" fld="1" baseField="0" baseItem="4" numFmtId="170"/>
  </dataFields>
  <formats count="1">
    <format dxfId="40">
      <pivotArea outline="0" collapsedLevelsAreSubtotals="1" fieldPosition="0"/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8F3914-B1C1-405A-A824-E2FF64FF04D8}" name="PVT_Ahorros" cacheId="3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A10:AB16" firstHeaderRow="1" firstDataRow="1" firstDataCol="1"/>
  <pivotFields count="3">
    <pivotField axis="axisRow" showAll="0" sortType="ascending">
      <items count="6">
        <item x="1"/>
        <item x="2"/>
        <item x="3"/>
        <item x="4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/>
    <pivotField numFmtId="164" showAll="0"/>
  </pivotFields>
  <rowFields count="1">
    <field x="0"/>
  </rowFields>
  <rowItems count="6">
    <i>
      <x v="2"/>
    </i>
    <i>
      <x v="3"/>
    </i>
    <i>
      <x v="4"/>
    </i>
    <i>
      <x v="1"/>
    </i>
    <i>
      <x/>
    </i>
    <i t="grand">
      <x/>
    </i>
  </rowItems>
  <colItems count="1">
    <i/>
  </colItems>
  <dataFields count="1">
    <dataField name="Sum of Anual  " fld="1" baseField="0" baseItem="0" numFmtId="170"/>
  </dataFields>
  <formats count="1">
    <format dxfId="41">
      <pivotArea outline="0" collapsedLevelsAreSubtotals="1" fieldPosition="0"/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419DBC-04E1-4384-8979-6E45A97B4FD4}" name="PVT_Gastos2" cacheId="2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X10:Y22" firstHeaderRow="1" firstDataRow="1" firstDataCol="1"/>
  <pivotFields count="3">
    <pivotField axis="axisRow" showAll="0" sortType="ascending">
      <items count="12">
        <item x="6"/>
        <item x="7"/>
        <item x="5"/>
        <item x="4"/>
        <item x="3"/>
        <item x="8"/>
        <item x="9"/>
        <item x="10"/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/>
    <pivotField numFmtId="164" showAll="0"/>
  </pivotFields>
  <rowFields count="1">
    <field x="0"/>
  </rowFields>
  <rowItems count="12">
    <i>
      <x v="7"/>
    </i>
    <i>
      <x v="6"/>
    </i>
    <i>
      <x v="3"/>
    </i>
    <i>
      <x v="1"/>
    </i>
    <i>
      <x/>
    </i>
    <i>
      <x v="8"/>
    </i>
    <i>
      <x v="4"/>
    </i>
    <i>
      <x v="9"/>
    </i>
    <i>
      <x v="2"/>
    </i>
    <i>
      <x v="10"/>
    </i>
    <i>
      <x v="5"/>
    </i>
    <i t="grand">
      <x/>
    </i>
  </rowItems>
  <colItems count="1">
    <i/>
  </colItems>
  <dataFields count="1">
    <dataField name="Sum of Anual  " fld="1" baseField="0" baseItem="0" numFmtId="170"/>
  </dataFields>
  <formats count="1">
    <format dxfId="42">
      <pivotArea outline="0" collapsedLevelsAreSubtotals="1" fieldPosition="0"/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Diario" displayName="Diario" ref="B11:F55" totalsRowCount="1" headerRowDxfId="91" dataDxfId="90" totalsRowDxfId="89">
  <autoFilter ref="B11:F54" xr:uid="{00000000-0009-0000-0100-00000C000000}"/>
  <tableColumns count="5">
    <tableColumn id="1" xr3:uid="{00000000-0010-0000-0000-000001000000}" name="Tipo" totalsRowLabel="Total" dataDxfId="88" totalsRowDxfId="87"/>
    <tableColumn id="2" xr3:uid="{00000000-0010-0000-0000-000002000000}" name="Descripción" dataDxfId="86" totalsRowDxfId="85"/>
    <tableColumn id="3" xr3:uid="{00000000-0010-0000-0000-000003000000}" name="Diario" totalsRowFunction="custom" dataDxfId="84" totalsRowDxfId="83">
      <totalsRowFormula>SUMIF(Diario[Tipo],"Ingresos",Diario[Diario])-SUMIF(Diario[Tipo],"&lt;&gt;Ingresos",Diario[Diario])</totalsRowFormula>
    </tableColumn>
    <tableColumn id="14" xr3:uid="{00000000-0010-0000-0000-00000E000000}" name="Mensual" totalsRowFunction="custom" dataDxfId="82" totalsRowDxfId="81">
      <calculatedColumnFormula>Diario[[#This Row],[Anual]]/12</calculatedColumnFormula>
      <totalsRowFormula>SUMIF(Diario[Tipo],"Ingresos",Diario[Mensual])-SUMIF(Diario[Tipo],"&lt;&gt;Ingresos",Diario[Mensual])</totalsRowFormula>
    </tableColumn>
    <tableColumn id="15" xr3:uid="{00000000-0010-0000-0000-00000F000000}" name="Anual" totalsRowFunction="custom" dataDxfId="80" totalsRowDxfId="79">
      <calculatedColumnFormula>Diario[[#This Row],[Diario]]*365</calculatedColumnFormula>
      <totalsRowFormula>SUMIF(Diario[Tipo],"Ingresos",Diario[Anual])-SUMIF(Diario[Tipo],"&lt;&gt;Ingresos",Diario[Anual])</totalsRowFormula>
    </tableColumn>
  </tableColumns>
  <tableStyleInfo name="Resumen diario" showFirstColumn="0" showLastColumn="0" showRowStripes="1" showColumnStripes="0"/>
  <extLst>
    <ext xmlns:x14="http://schemas.microsoft.com/office/spreadsheetml/2009/9/main" uri="{504A1905-F514-4f6f-8877-14C23A59335A}">
      <x14:table altTextSummary="Seleccione Tipo, escriba la descripción, el efectivo diario y los flujos de efectivo mensuales y anuales se calculan automáticamente en esta tabla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Mensual" displayName="Mensual" ref="B4:P48" totalsRowCount="1" headerRowDxfId="76" dataDxfId="74" totalsRowDxfId="73" headerRowBorderDxfId="75">
  <autoFilter ref="B4:P47" xr:uid="{00000000-0009-0000-0100-00000B000000}"/>
  <tableColumns count="15">
    <tableColumn id="1" xr3:uid="{00000000-0010-0000-0100-000001000000}" name="Tipo" totalsRowLabel="Total" dataDxfId="72" totalsRowDxfId="71"/>
    <tableColumn id="2" xr3:uid="{00000000-0010-0000-0100-000002000000}" name="Descripción" dataDxfId="70" totalsRowDxfId="69"/>
    <tableColumn id="3" xr3:uid="{00000000-0010-0000-0100-000003000000}" name="Ene" totalsRowFunction="custom" dataDxfId="68" totalsRowDxfId="67">
      <totalsRowFormula>SUMIF(Mensual[Tipo],"Ingresos",Mensual[Ene])-SUMIF(Mensual[Tipo],"&lt;&gt;Ingresos",Mensual[Ene])</totalsRowFormula>
    </tableColumn>
    <tableColumn id="4" xr3:uid="{00000000-0010-0000-0100-000004000000}" name="Feb" totalsRowFunction="custom" dataDxfId="66" totalsRowDxfId="65">
      <totalsRowFormula>SUMIF(Mensual[Tipo],"Ingresos",Mensual[Feb])-SUMIF(Mensual[Tipo],"&lt;&gt;Ingresos",Mensual[Feb])</totalsRowFormula>
    </tableColumn>
    <tableColumn id="5" xr3:uid="{00000000-0010-0000-0100-000005000000}" name="Mar" totalsRowFunction="custom" dataDxfId="64" totalsRowDxfId="63">
      <totalsRowFormula>SUMIF(Mensual[Tipo],"Ingresos",Mensual[Mar])-SUMIF(Mensual[Tipo],"&lt;&gt;Ingresos",Mensual[Mar])</totalsRowFormula>
    </tableColumn>
    <tableColumn id="6" xr3:uid="{00000000-0010-0000-0100-000006000000}" name="Abr" totalsRowFunction="custom" dataDxfId="62" totalsRowDxfId="61">
      <totalsRowFormula>SUMIF(Mensual[Tipo],"Ingresos",Mensual[Abr])-SUMIF(Mensual[Tipo],"&lt;&gt;Ingresos",Mensual[Abr])</totalsRowFormula>
    </tableColumn>
    <tableColumn id="7" xr3:uid="{00000000-0010-0000-0100-000007000000}" name="May" totalsRowFunction="custom" dataDxfId="60" totalsRowDxfId="59">
      <totalsRowFormula>SUMIF(Mensual[Tipo],"Ingresos",Mensual[May])-SUMIF(Mensual[Tipo],"&lt;&gt;Ingresos",Mensual[May])</totalsRowFormula>
    </tableColumn>
    <tableColumn id="8" xr3:uid="{00000000-0010-0000-0100-000008000000}" name="Jun" totalsRowFunction="custom" dataDxfId="58" totalsRowDxfId="57">
      <totalsRowFormula>SUMIF(Mensual[Tipo],"Ingresos",Mensual[Jun])-SUMIF(Mensual[Tipo],"&lt;&gt;Ingresos",Mensual[Jun])</totalsRowFormula>
    </tableColumn>
    <tableColumn id="9" xr3:uid="{00000000-0010-0000-0100-000009000000}" name="Jul" totalsRowFunction="custom" dataDxfId="56" totalsRowDxfId="55">
      <totalsRowFormula>SUMIF(Mensual[Tipo],"Ingresos",Mensual[Jul])-SUMIF(Mensual[Tipo],"&lt;&gt;Ingresos",Mensual[Jul])</totalsRowFormula>
    </tableColumn>
    <tableColumn id="10" xr3:uid="{00000000-0010-0000-0100-00000A000000}" name="Ago" totalsRowFunction="custom" dataDxfId="54" totalsRowDxfId="53">
      <totalsRowFormula>SUMIF(Mensual[Tipo],"Ingresos",Mensual[Ago])-SUMIF(Mensual[Tipo],"&lt;&gt;Ingresos",Mensual[Ago])</totalsRowFormula>
    </tableColumn>
    <tableColumn id="11" xr3:uid="{00000000-0010-0000-0100-00000B000000}" name="Sep" totalsRowFunction="custom" dataDxfId="52" totalsRowDxfId="51">
      <totalsRowFormula>SUMIF(Mensual[Tipo],"Ingresos",Mensual[Sep])-SUMIF(Mensual[Tipo],"&lt;&gt;Ingresos",Mensual[Sep])</totalsRowFormula>
    </tableColumn>
    <tableColumn id="12" xr3:uid="{00000000-0010-0000-0100-00000C000000}" name="Oct" totalsRowFunction="custom" dataDxfId="50" totalsRowDxfId="49">
      <totalsRowFormula>SUMIF(Mensual[Tipo],"Ingresos",Mensual[Oct])-SUMIF(Mensual[Tipo],"&lt;&gt;Ingresos",Mensual[Oct])</totalsRowFormula>
    </tableColumn>
    <tableColumn id="13" xr3:uid="{00000000-0010-0000-0100-00000D000000}" name="Nov" totalsRowFunction="custom" dataDxfId="48" totalsRowDxfId="47">
      <totalsRowFormula>SUMIF(Mensual[Tipo],"Ingresos",Mensual[Nov])-SUMIF(Mensual[Tipo],"&lt;&gt;Ingresos",Mensual[Nov])</totalsRowFormula>
    </tableColumn>
    <tableColumn id="14" xr3:uid="{00000000-0010-0000-0100-00000E000000}" name="Dic" totalsRowFunction="custom" dataDxfId="46" totalsRowDxfId="45">
      <totalsRowFormula>SUMIF(Mensual[Tipo],"Ingresos",Mensual[Dic])-SUMIF(Mensual[Tipo],"&lt;&gt;Ingresos",Mensual[Dic])</totalsRowFormula>
    </tableColumn>
    <tableColumn id="15" xr3:uid="{00000000-0010-0000-0100-00000F000000}" name="Total" totalsRowFunction="custom" dataDxfId="44" totalsRowDxfId="43">
      <calculatedColumnFormula>SUM(Mensual[[#This Row],[Ene]:[Dic]])</calculatedColumnFormula>
      <totalsRowFormula>SUMIF(Mensual[Tipo],"Ingresos",Mensual[Total])-SUMIF(Mensual[Tipo],"&lt;&gt;Ingresos",Mensual[Total])</totalsRowFormula>
    </tableColumn>
  </tableColumns>
  <tableStyleInfo name="Flujo de efectivo mensual" showFirstColumn="0" showLastColumn="0" showRowStripes="1" showColumnStripes="0"/>
  <extLst>
    <ext xmlns:x14="http://schemas.microsoft.com/office/spreadsheetml/2009/9/main" uri="{504A1905-F514-4f6f-8877-14C23A59335A}">
      <x14:table altTextSummary="Seleccione Tipo y escriba la descripción y el flujo de efectivo de cada mes de esta tabla. El total y los minigráficos se actualizan automáticamente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Ingresos" displayName="Ingresos" ref="B4:D11" totalsRowCount="1" headerRowDxfId="38" dataDxfId="37" totalsRowDxfId="36">
  <tableColumns count="3">
    <tableColumn id="1" xr3:uid="{00000000-0010-0000-0200-000001000000}" name="Ingresos" totalsRowLabel="Total" dataDxfId="35" totalsRowDxfId="34"/>
    <tableColumn id="2" xr3:uid="{00000000-0010-0000-0200-000002000000}" name="Anual  " totalsRowFunction="sum" dataDxfId="33" totalsRowDxfId="32"/>
    <tableColumn id="3" xr3:uid="{00000000-0010-0000-0200-000003000000}" name="Mensual " totalsRowFunction="sum" dataDxfId="31" totalsRowDxfId="30">
      <calculatedColumnFormula>Ingresos[[#This Row],[Anual  ]]/12</calculatedColumnFormula>
    </tableColumn>
  </tableColumns>
  <tableStyleInfo name="Extracto de flujo de efectivo personal" showFirstColumn="1" showLastColumn="1" showRowStripes="0" showColumnStripes="0"/>
  <extLst>
    <ext xmlns:x14="http://schemas.microsoft.com/office/spreadsheetml/2009/9/main" uri="{504A1905-F514-4f6f-8877-14C23A59335A}">
      <x14:table altTextSummary="Escriba los elementos Ingresos e Ingresos anuales en esta tabla. El ingreso mensual se calcula automáticamente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Gastos" displayName="Gastos" ref="B4:D23" totalsRowCount="1" headerRowDxfId="29" dataDxfId="28" totalsRowDxfId="27">
  <tableColumns count="3">
    <tableColumn id="1" xr3:uid="{00000000-0010-0000-0300-000001000000}" name="Gastos" totalsRowLabel="Total" totalsRowDxfId="26"/>
    <tableColumn id="2" xr3:uid="{00000000-0010-0000-0300-000002000000}" name="Anual  " totalsRowFunction="sum" dataDxfId="25" totalsRowDxfId="24"/>
    <tableColumn id="3" xr3:uid="{00000000-0010-0000-0300-000003000000}" name="Mensual " totalsRowFunction="sum" dataDxfId="23" totalsRowDxfId="22">
      <calculatedColumnFormula>Gastos[[#This Row],[Anual  ]]/12</calculatedColumnFormula>
    </tableColumn>
  </tableColumns>
  <tableStyleInfo name="Extracto de flujo de efectivo personal" showFirstColumn="1" showLastColumn="1" showRowStripes="0" showColumnStripes="0"/>
  <extLst>
    <ext xmlns:x14="http://schemas.microsoft.com/office/spreadsheetml/2009/9/main" uri="{504A1905-F514-4f6f-8877-14C23A59335A}">
      <x14:table altTextSummary="Escriba elementos de gastos y gastos anuales en esta tabla. Los gastos mensuales se calculan automáticamente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Discrecional" displayName="Discrecional" ref="B4:D16" totalsRowCount="1" headerRowDxfId="21" dataDxfId="20" totalsRowDxfId="19">
  <tableColumns count="3">
    <tableColumn id="1" xr3:uid="{00000000-0010-0000-0400-000001000000}" name="Discrecional" totalsRowLabel="Total" dataDxfId="18" totalsRowDxfId="17"/>
    <tableColumn id="2" xr3:uid="{00000000-0010-0000-0400-000002000000}" name="Anual  " totalsRowFunction="sum" dataDxfId="16" totalsRowDxfId="15"/>
    <tableColumn id="3" xr3:uid="{00000000-0010-0000-0400-000003000000}" name="Mensual " totalsRowFunction="sum" dataDxfId="14" totalsRowDxfId="13">
      <calculatedColumnFormula>Discrecional[[#This Row],[Anual  ]]/12</calculatedColumnFormula>
    </tableColumn>
  </tableColumns>
  <tableStyleInfo name="Extracto de flujo de efectivo personal" showFirstColumn="1" showLastColumn="1" showRowStripes="0" showColumnStripes="0"/>
  <extLst>
    <ext xmlns:x14="http://schemas.microsoft.com/office/spreadsheetml/2009/9/main" uri="{504A1905-F514-4f6f-8877-14C23A59335A}">
      <x14:table altTextSummary="Escriba los elementos de gastos discrecionales y los gastos discrecionales anuales en esta tabla. Los gastos discrecionales mensuales se calculan automáticamente en esta celda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Ahorros" displayName="Ahorros" ref="B4:D10" totalsRowCount="1" headerRowDxfId="12" dataDxfId="11" totalsRowDxfId="10">
  <tableColumns count="3">
    <tableColumn id="1" xr3:uid="{00000000-0010-0000-0500-000001000000}" name="Ahorros" totalsRowLabel="Total" dataDxfId="9" totalsRowDxfId="8"/>
    <tableColumn id="2" xr3:uid="{00000000-0010-0000-0500-000002000000}" name="Anual  " totalsRowFunction="sum" dataDxfId="7" totalsRowDxfId="6"/>
    <tableColumn id="3" xr3:uid="{00000000-0010-0000-0500-000003000000}" name="Mensual " totalsRowFunction="sum" dataDxfId="5" totalsRowDxfId="4">
      <calculatedColumnFormula>Ahorros[[#This Row],[Anual  ]]/12</calculatedColumnFormula>
    </tableColumn>
  </tableColumns>
  <tableStyleInfo name="Extracto de flujo de efectivo personal" showFirstColumn="1" showLastColumn="1" showRowStripes="0" showColumnStripes="0"/>
  <extLst>
    <ext xmlns:x14="http://schemas.microsoft.com/office/spreadsheetml/2009/9/main" uri="{504A1905-F514-4f6f-8877-14C23A59335A}">
      <x14:table altTextSummary="Escriba los elementos de ahorro y los ahorros anuales en esta tabla. Los ahorros mensuales se calculan automáticamente"/>
    </ext>
  </extLst>
</table>
</file>

<file path=xl/theme/theme11.xml><?xml version="1.0" encoding="utf-8"?>
<a:theme xmlns:a="http://schemas.openxmlformats.org/drawingml/2006/main" name="Office Theme">
  <a:themeElements>
    <a:clrScheme name="Personal Cash Flow Statement">
      <a:dk1>
        <a:srgbClr val="000000"/>
      </a:dk1>
      <a:lt1>
        <a:srgbClr val="FFFFFF"/>
      </a:lt1>
      <a:dk2>
        <a:srgbClr val="1A1A17"/>
      </a:dk2>
      <a:lt2>
        <a:srgbClr val="FAF7F0"/>
      </a:lt2>
      <a:accent1>
        <a:srgbClr val="E58555"/>
      </a:accent1>
      <a:accent2>
        <a:srgbClr val="62A293"/>
      </a:accent2>
      <a:accent3>
        <a:srgbClr val="F7AF4F"/>
      </a:accent3>
      <a:accent4>
        <a:srgbClr val="A7BD6F"/>
      </a:accent4>
      <a:accent5>
        <a:srgbClr val="D5BD85"/>
      </a:accent5>
      <a:accent6>
        <a:srgbClr val="996B7B"/>
      </a:accent6>
      <a:hlink>
        <a:srgbClr val="A7BD6F"/>
      </a:hlink>
      <a:folHlink>
        <a:srgbClr val="996B7B"/>
      </a:folHlink>
    </a:clrScheme>
    <a:fontScheme name="Custom 68">
      <a:majorFont>
        <a:latin typeface="Cambria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&#65279;<?xml version="1.0" encoding="utf-8"?><Relationships xmlns="http://schemas.openxmlformats.org/package/2006/relationships"><Relationship Type="http://schemas.openxmlformats.org/officeDocument/2006/relationships/drawing" Target="/xl/drawings/drawing15.xml" Id="rId2" /><Relationship Type="http://schemas.openxmlformats.org/officeDocument/2006/relationships/printerSettings" Target="/xl/printerSettings/printerSettings15.bin" Id="rId1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table" Target="/xl/tables/table14.xml" Id="rId3" /><Relationship Type="http://schemas.openxmlformats.org/officeDocument/2006/relationships/drawing" Target="/xl/drawings/drawing24.xml" Id="rId2" /><Relationship Type="http://schemas.openxmlformats.org/officeDocument/2006/relationships/printerSettings" Target="/xl/printerSettings/printerSettings24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32.xml" Id="rId2" /><Relationship Type="http://schemas.openxmlformats.org/officeDocument/2006/relationships/printerSettings" Target="/xl/printerSettings/printerSettings32.bin" Id="rId1" /></Relationships>
</file>

<file path=xl/worksheets/_rels/sheet48.xml.rels>&#65279;<?xml version="1.0" encoding="utf-8"?><Relationships xmlns="http://schemas.openxmlformats.org/package/2006/relationships"><Relationship Type="http://schemas.openxmlformats.org/officeDocument/2006/relationships/pivotTable" Target="/xl/pivotTables/pivotTable75.xml" Id="rId3" /><Relationship Type="http://schemas.openxmlformats.org/officeDocument/2006/relationships/pivotTable" Target="/xl/pivotTables/pivotTable66.xml" Id="rId2" /><Relationship Type="http://schemas.openxmlformats.org/officeDocument/2006/relationships/pivotTable" Target="/xl/pivotTables/pivotTable57.xml" Id="rId1" /><Relationship Type="http://schemas.openxmlformats.org/officeDocument/2006/relationships/drawing" Target="/xl/drawings/drawing48.xml" Id="rId6" /><Relationship Type="http://schemas.openxmlformats.org/officeDocument/2006/relationships/printerSettings" Target="/xl/printerSettings/printerSettings48.bin" Id="rId5" /><Relationship Type="http://schemas.openxmlformats.org/officeDocument/2006/relationships/pivotTable" Target="/xl/pivotTables/pivotTable88.xml" Id="rId4" /></Relationships>
</file>

<file path=xl/worksheets/_rels/sheet57.xml.rels>&#65279;<?xml version="1.0" encoding="utf-8"?><Relationships xmlns="http://schemas.openxmlformats.org/package/2006/relationships"><Relationship Type="http://schemas.openxmlformats.org/officeDocument/2006/relationships/table" Target="/xl/tables/table36.xml" Id="rId3" /><Relationship Type="http://schemas.openxmlformats.org/officeDocument/2006/relationships/drawing" Target="/xl/drawings/drawing57.xml" Id="rId2" /><Relationship Type="http://schemas.openxmlformats.org/officeDocument/2006/relationships/printerSettings" Target="/xl/printerSettings/printerSettings57.bin" Id="rId1" /></Relationships>
</file>

<file path=xl/worksheets/_rels/sheet66.xml.rels>&#65279;<?xml version="1.0" encoding="utf-8"?><Relationships xmlns="http://schemas.openxmlformats.org/package/2006/relationships"><Relationship Type="http://schemas.openxmlformats.org/officeDocument/2006/relationships/table" Target="/xl/tables/table45.xml" Id="rId3" /><Relationship Type="http://schemas.openxmlformats.org/officeDocument/2006/relationships/drawing" Target="/xl/drawings/drawing66.xml" Id="rId2" /><Relationship Type="http://schemas.openxmlformats.org/officeDocument/2006/relationships/printerSettings" Target="/xl/printerSettings/printerSettings66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table" Target="/xl/tables/table53.xml" Id="rId3" /><Relationship Type="http://schemas.openxmlformats.org/officeDocument/2006/relationships/drawing" Target="/xl/drawings/drawing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61.xml" Id="rId3" /><Relationship Type="http://schemas.openxmlformats.org/officeDocument/2006/relationships/drawing" Target="/xl/drawings/drawing81.xml" Id="rId2" /><Relationship Type="http://schemas.openxmlformats.org/officeDocument/2006/relationships/printerSettings" Target="/xl/printerSettings/printerSettings81.bin" Id="rId1" /></Relationships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L7"/>
  <sheetViews>
    <sheetView showGridLines="0" tabSelected="1" zoomScaleNormal="100" workbookViewId="0"/>
  </sheetViews>
  <sheetFormatPr defaultColWidth="8.88671875" defaultRowHeight="14.25" x14ac:dyDescent="0.2"/>
  <cols>
    <col min="1" max="1" width="1.77734375" style="2" customWidth="1"/>
    <col min="2" max="2" width="30.33203125" style="2" customWidth="1"/>
    <col min="3" max="3" width="1.33203125" style="2" customWidth="1"/>
    <col min="4" max="4" width="1.77734375" style="2" customWidth="1"/>
    <col min="5" max="5" width="30.33203125" style="2" customWidth="1"/>
    <col min="6" max="6" width="1.33203125" style="2" customWidth="1"/>
    <col min="7" max="7" width="1.77734375" style="2" customWidth="1"/>
    <col min="8" max="8" width="30.33203125" style="2" customWidth="1"/>
    <col min="9" max="9" width="1.33203125" style="2" customWidth="1"/>
    <col min="10" max="11" width="14.77734375" style="2" customWidth="1"/>
    <col min="12" max="12" width="1.77734375" style="2" customWidth="1"/>
    <col min="13" max="16384" width="8.88671875" style="2"/>
  </cols>
  <sheetData>
    <row r="1" spans="1:12" s="13" customFormat="1" ht="43.5" customHeight="1" x14ac:dyDescent="0.2">
      <c r="A1" s="17"/>
      <c r="L1" s="13" t="s">
        <v>8</v>
      </c>
    </row>
    <row r="2" spans="1:12" s="5" customFormat="1" ht="75" customHeight="1" x14ac:dyDescent="0.6">
      <c r="B2" s="91" t="s">
        <v>0</v>
      </c>
      <c r="C2" s="91"/>
      <c r="D2" s="91"/>
      <c r="E2" s="91"/>
      <c r="F2" s="91"/>
      <c r="G2" s="91"/>
      <c r="H2" s="91"/>
      <c r="I2" s="12"/>
    </row>
    <row r="3" spans="1:12" s="53" customFormat="1" ht="43.5" customHeight="1" x14ac:dyDescent="0.2">
      <c r="B3" s="92" t="s">
        <v>1</v>
      </c>
      <c r="C3" s="92"/>
      <c r="D3" s="92"/>
      <c r="E3" s="92"/>
      <c r="F3" s="92"/>
      <c r="G3" s="92"/>
      <c r="H3" s="92"/>
      <c r="I3" s="92"/>
    </row>
    <row r="4" spans="1:12" ht="9" customHeight="1" x14ac:dyDescent="0.2"/>
    <row r="5" spans="1:12" s="4" customFormat="1" ht="36" customHeight="1" x14ac:dyDescent="0.2">
      <c r="B5" s="11" t="s">
        <v>2</v>
      </c>
      <c r="C5" s="11"/>
      <c r="E5" s="10" t="s">
        <v>4</v>
      </c>
      <c r="F5" s="10"/>
      <c r="H5" s="9" t="s">
        <v>6</v>
      </c>
      <c r="I5" s="9"/>
    </row>
    <row r="6" spans="1:12" ht="9" customHeight="1" x14ac:dyDescent="0.2">
      <c r="B6" s="6"/>
      <c r="C6" s="6"/>
      <c r="E6" s="8"/>
      <c r="F6" s="8"/>
      <c r="H6" s="7"/>
      <c r="I6" s="7"/>
    </row>
    <row r="7" spans="1:12" s="24" customFormat="1" ht="111" customHeight="1" x14ac:dyDescent="0.2">
      <c r="B7" s="52" t="s">
        <v>3</v>
      </c>
      <c r="C7" s="27"/>
      <c r="E7" s="51" t="s">
        <v>5</v>
      </c>
      <c r="F7" s="26"/>
      <c r="H7" s="50" t="s">
        <v>7</v>
      </c>
      <c r="I7" s="25"/>
    </row>
  </sheetData>
  <mergeCells count="2">
    <mergeCell ref="B2:H2"/>
    <mergeCell ref="B3:I3"/>
  </mergeCells>
  <dataValidations count="6">
    <dataValidation allowBlank="1" showInputMessage="1" showErrorMessage="1" promptTitle="Flujo de efectivo personal" prompt="Cree una instrucción simple de flujo de efectivo personal en este libro. _x000a__x000a_Use esta hoja de cálculo guía para tener información de flujos de efectivo._x000a__x000a_Use los enlaces superiores derechos para navegar a otras hojas de cálculo." sqref="A1" xr:uid="{00000000-0002-0000-0000-000000000000}"/>
    <dataValidation allowBlank="1" showInputMessage="1" showErrorMessage="1" prompt="El título de esta hoja de cálculo está en esta celda. La sugerencia está en la siguiente celda y las instrucciones de Flujo de efectivo anual, Flujo de efectivo mensual y Flujo de efectivo diario están en la fila 5." sqref="I2" xr:uid="{00000000-0002-0000-0000-000001000000}"/>
    <dataValidation allowBlank="1" showInputMessage="1" showErrorMessage="1" prompt="Las instrucciones sobre cómo crear un Flujo de efectivo anual están en la celda siguiente" sqref="H5" xr:uid="{00000000-0002-0000-0000-000002000000}"/>
    <dataValidation allowBlank="1" showInputMessage="1" showErrorMessage="1" prompt="Las instrucciones sobre cómo crear un Flujo de efectivo mensual están en la celda siguiente" sqref="E5" xr:uid="{00000000-0002-0000-0000-000003000000}"/>
    <dataValidation allowBlank="1" showInputMessage="1" showErrorMessage="1" prompt="Las instrucciones sobre cómo crear un Flujo de efectivo diario están en la celda siguiente" sqref="B5" xr:uid="{00000000-0002-0000-0000-000004000000}"/>
    <dataValidation allowBlank="1" showInputMessage="1" showErrorMessage="1" prompt="El título de esta hoja de cálculo está en esta celda. La sugerencia está en la siguiente celda y las instrucciones de Flujo de efectivo anual, Flujo de efectivo mensual y Flujo de efectivo diario están en la fila 7." sqref="B2:H2" xr:uid="{00000000-0002-0000-0000-000005000000}"/>
  </dataValidations>
  <printOptions horizontalCentered="1"/>
  <pageMargins left="0.25" right="0.25" top="0.5" bottom="0.5" header="0.5" footer="0.5"/>
  <pageSetup paperSize="9" fitToHeight="0" orientation="landscape" r:id="rId1"/>
  <headerFooter differentFirst="1"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249977111117893"/>
    <pageSetUpPr autoPageBreaks="0" fitToPage="1"/>
  </sheetPr>
  <dimension ref="A1:I55"/>
  <sheetViews>
    <sheetView showGridLines="0" zoomScaleNormal="100" workbookViewId="0"/>
  </sheetViews>
  <sheetFormatPr defaultColWidth="16.6640625" defaultRowHeight="30" customHeight="1" x14ac:dyDescent="0.2"/>
  <cols>
    <col min="1" max="1" width="1.77734375" style="32" customWidth="1"/>
    <col min="2" max="2" width="14.77734375" style="32" customWidth="1"/>
    <col min="3" max="3" width="23.88671875" style="32" customWidth="1"/>
    <col min="4" max="5" width="16.6640625" style="32"/>
    <col min="6" max="9" width="14.77734375" style="32" customWidth="1"/>
    <col min="10" max="10" width="1.77734375" style="32" customWidth="1"/>
    <col min="11" max="16384" width="16.6640625" style="32"/>
  </cols>
  <sheetData>
    <row r="1" spans="1:9" s="16" customFormat="1" ht="44.1" customHeight="1" x14ac:dyDescent="0.2">
      <c r="A1" s="18"/>
      <c r="B1" s="16" t="s">
        <v>0</v>
      </c>
    </row>
    <row r="2" spans="1:9" s="3" customFormat="1" ht="44.1" customHeight="1" x14ac:dyDescent="0.2">
      <c r="B2" s="73"/>
      <c r="C2" s="73" t="s">
        <v>17</v>
      </c>
      <c r="D2" s="93">
        <f>FlujoDeEfectivoDiario</f>
        <v>577.83999999999992</v>
      </c>
      <c r="E2" s="93"/>
      <c r="F2" s="94" t="s">
        <v>58</v>
      </c>
      <c r="G2" s="94"/>
      <c r="H2" s="94"/>
      <c r="I2" s="94"/>
    </row>
    <row r="3" spans="1:9" s="3" customFormat="1" ht="33.950000000000003" customHeight="1" x14ac:dyDescent="0.2">
      <c r="B3" s="40"/>
      <c r="C3" s="40"/>
      <c r="D3" s="76"/>
      <c r="E3" s="76"/>
      <c r="F3" s="38"/>
      <c r="G3" s="38"/>
      <c r="H3" s="38"/>
      <c r="I3" s="38"/>
    </row>
    <row r="4" spans="1:9" s="24" customFormat="1" ht="33.75" customHeight="1" thickBot="1" x14ac:dyDescent="0.25">
      <c r="B4" s="44" t="s">
        <v>9</v>
      </c>
      <c r="C4" s="46"/>
      <c r="D4" s="46"/>
      <c r="E4" s="46"/>
      <c r="F4" s="23"/>
      <c r="G4" s="23"/>
      <c r="H4" s="23"/>
    </row>
    <row r="5" spans="1:9" s="41" customFormat="1" ht="30" customHeight="1" x14ac:dyDescent="0.2">
      <c r="B5" s="48" t="s">
        <v>10</v>
      </c>
      <c r="C5" s="49" t="s">
        <v>18</v>
      </c>
      <c r="D5" s="49" t="s">
        <v>56</v>
      </c>
      <c r="E5" s="49" t="s">
        <v>57</v>
      </c>
    </row>
    <row r="6" spans="1:9" s="24" customFormat="1" ht="30" customHeight="1" x14ac:dyDescent="0.2">
      <c r="B6" s="42" t="s">
        <v>11</v>
      </c>
      <c r="C6" s="84">
        <f>SUMIF(Diario[Tipo],$B6,Diario[Diario])</f>
        <v>342.47</v>
      </c>
      <c r="D6" s="84">
        <f>SUMIF(Diario[Tipo],$B6,Diario[Mensual])</f>
        <v>10416.795833333334</v>
      </c>
      <c r="E6" s="84">
        <f>SUMIF(Diario[Tipo],$B6,Diario[Anual])</f>
        <v>125001.55000000002</v>
      </c>
    </row>
    <row r="7" spans="1:9" s="24" customFormat="1" ht="30" customHeight="1" x14ac:dyDescent="0.2">
      <c r="B7" s="43" t="s">
        <v>12</v>
      </c>
      <c r="C7" s="84">
        <f>SUMIF(Diario[Tipo],$B7,Diario[Diario])</f>
        <v>136.05999999999997</v>
      </c>
      <c r="D7" s="84">
        <f>SUMIF(Diario[Tipo],$B7,Diario[Mensual])</f>
        <v>4138.4916666666668</v>
      </c>
      <c r="E7" s="84">
        <f>SUMIF(Diario[Tipo],$B7,Diario[Anual])</f>
        <v>49661.899999999994</v>
      </c>
    </row>
    <row r="8" spans="1:9" s="24" customFormat="1" ht="30" customHeight="1" x14ac:dyDescent="0.2">
      <c r="B8" s="43" t="s">
        <v>13</v>
      </c>
      <c r="C8" s="84">
        <f>SUMIF(Diario[Tipo],$B8,Diario[Diario])</f>
        <v>36.29</v>
      </c>
      <c r="D8" s="84">
        <f>SUMIF(Diario[Tipo],$B8,Diario[Mensual])</f>
        <v>1103.8208333333334</v>
      </c>
      <c r="E8" s="84">
        <f>SUMIF(Diario[Tipo],$B8,Diario[Anual])</f>
        <v>13245.849999999999</v>
      </c>
    </row>
    <row r="9" spans="1:9" s="24" customFormat="1" ht="30" customHeight="1" x14ac:dyDescent="0.2">
      <c r="B9" s="43" t="s">
        <v>14</v>
      </c>
      <c r="C9" s="84">
        <f>SUMIF(Diario[Tipo],$B9,Diario[Diario])</f>
        <v>63.019999999999996</v>
      </c>
      <c r="D9" s="84">
        <f>SUMIF(Diario[Tipo],$B9,Diario[Mensual])</f>
        <v>1916.8583333333333</v>
      </c>
      <c r="E9" s="84">
        <f>SUMIF(Diario[Tipo],$B9,Diario[Anual])</f>
        <v>23002.300000000003</v>
      </c>
    </row>
    <row r="10" spans="1:9" s="3" customFormat="1" ht="33.950000000000003" customHeight="1" x14ac:dyDescent="0.2">
      <c r="B10" s="40"/>
      <c r="C10" s="40"/>
      <c r="D10" s="76"/>
      <c r="E10" s="76"/>
      <c r="F10" s="38"/>
      <c r="G10" s="38"/>
      <c r="H10" s="38"/>
      <c r="I10" s="38"/>
    </row>
    <row r="11" spans="1:9" s="24" customFormat="1" ht="33.950000000000003" customHeight="1" x14ac:dyDescent="0.2">
      <c r="B11" s="55" t="s">
        <v>15</v>
      </c>
      <c r="C11" s="47" t="s">
        <v>19</v>
      </c>
      <c r="D11" s="47" t="s">
        <v>18</v>
      </c>
      <c r="E11" s="47" t="s">
        <v>56</v>
      </c>
      <c r="F11" s="47" t="s">
        <v>59</v>
      </c>
    </row>
    <row r="12" spans="1:9" ht="30" customHeight="1" x14ac:dyDescent="0.2">
      <c r="B12" s="45" t="s">
        <v>11</v>
      </c>
      <c r="C12" s="32" t="s">
        <v>20</v>
      </c>
      <c r="D12" s="85">
        <v>246.58</v>
      </c>
      <c r="E12" s="85">
        <f>Diario[[#This Row],[Anual]]/12</f>
        <v>7500.1416666666673</v>
      </c>
      <c r="F12" s="85">
        <f>Diario[[#This Row],[Diario]]*365</f>
        <v>90001.700000000012</v>
      </c>
    </row>
    <row r="13" spans="1:9" ht="30" customHeight="1" x14ac:dyDescent="0.2">
      <c r="B13" s="45" t="s">
        <v>11</v>
      </c>
      <c r="C13" s="32" t="s">
        <v>21</v>
      </c>
      <c r="D13" s="85">
        <v>13.7</v>
      </c>
      <c r="E13" s="85">
        <f>Diario[[#This Row],[Anual]]/12</f>
        <v>416.70833333333331</v>
      </c>
      <c r="F13" s="85">
        <f>Diario[[#This Row],[Diario]]*365</f>
        <v>5000.5</v>
      </c>
    </row>
    <row r="14" spans="1:9" ht="30" customHeight="1" x14ac:dyDescent="0.2">
      <c r="B14" s="45" t="s">
        <v>11</v>
      </c>
      <c r="C14" s="32" t="s">
        <v>22</v>
      </c>
      <c r="D14" s="85">
        <v>82.19</v>
      </c>
      <c r="E14" s="85">
        <f>Diario[[#This Row],[Anual]]/12</f>
        <v>2499.9458333333332</v>
      </c>
      <c r="F14" s="85">
        <f>Diario[[#This Row],[Diario]]*365</f>
        <v>29999.35</v>
      </c>
    </row>
    <row r="15" spans="1:9" ht="30" customHeight="1" x14ac:dyDescent="0.2">
      <c r="B15" s="45" t="s">
        <v>11</v>
      </c>
      <c r="C15" s="32" t="s">
        <v>23</v>
      </c>
      <c r="D15" s="85">
        <v>0</v>
      </c>
      <c r="E15" s="85">
        <f>Diario[[#This Row],[Anual]]/12</f>
        <v>0</v>
      </c>
      <c r="F15" s="85">
        <f>Diario[[#This Row],[Diario]]*365</f>
        <v>0</v>
      </c>
    </row>
    <row r="16" spans="1:9" ht="30" customHeight="1" x14ac:dyDescent="0.2">
      <c r="B16" s="45" t="s">
        <v>11</v>
      </c>
      <c r="C16" s="32" t="s">
        <v>24</v>
      </c>
      <c r="D16" s="85">
        <v>0</v>
      </c>
      <c r="E16" s="85">
        <f>Diario[[#This Row],[Anual]]/12</f>
        <v>0</v>
      </c>
      <c r="F16" s="85">
        <f>Diario[[#This Row],[Diario]]*365</f>
        <v>0</v>
      </c>
    </row>
    <row r="17" spans="2:6" ht="30" customHeight="1" x14ac:dyDescent="0.2">
      <c r="B17" s="45" t="s">
        <v>11</v>
      </c>
      <c r="C17" s="32" t="s">
        <v>25</v>
      </c>
      <c r="D17" s="85">
        <v>0</v>
      </c>
      <c r="E17" s="85">
        <f>Diario[[#This Row],[Anual]]/12</f>
        <v>0</v>
      </c>
      <c r="F17" s="85">
        <f>Diario[[#This Row],[Diario]]*365</f>
        <v>0</v>
      </c>
    </row>
    <row r="18" spans="2:6" ht="30" customHeight="1" x14ac:dyDescent="0.2">
      <c r="B18" s="45" t="s">
        <v>12</v>
      </c>
      <c r="C18" s="32" t="s">
        <v>26</v>
      </c>
      <c r="D18" s="85">
        <v>41.1</v>
      </c>
      <c r="E18" s="85">
        <f>Diario[[#This Row],[Anual]]/12</f>
        <v>1250.125</v>
      </c>
      <c r="F18" s="85">
        <f>Diario[[#This Row],[Diario]]*365</f>
        <v>15001.5</v>
      </c>
    </row>
    <row r="19" spans="2:6" ht="30" customHeight="1" x14ac:dyDescent="0.2">
      <c r="B19" s="45" t="s">
        <v>12</v>
      </c>
      <c r="C19" s="32" t="s">
        <v>27</v>
      </c>
      <c r="D19" s="85">
        <v>6.85</v>
      </c>
      <c r="E19" s="85">
        <f>Diario[[#This Row],[Anual]]/12</f>
        <v>208.35416666666666</v>
      </c>
      <c r="F19" s="85">
        <f>Diario[[#This Row],[Diario]]*365</f>
        <v>2500.25</v>
      </c>
    </row>
    <row r="20" spans="2:6" ht="30" customHeight="1" x14ac:dyDescent="0.2">
      <c r="B20" s="45" t="s">
        <v>12</v>
      </c>
      <c r="C20" s="32" t="s">
        <v>28</v>
      </c>
      <c r="D20" s="85">
        <v>0.55000000000000004</v>
      </c>
      <c r="E20" s="85">
        <f>Diario[[#This Row],[Anual]]/12</f>
        <v>16.729166666666668</v>
      </c>
      <c r="F20" s="85">
        <f>Diario[[#This Row],[Diario]]*365</f>
        <v>200.75000000000003</v>
      </c>
    </row>
    <row r="21" spans="2:6" ht="30" customHeight="1" x14ac:dyDescent="0.2">
      <c r="B21" s="45" t="s">
        <v>12</v>
      </c>
      <c r="C21" s="32" t="s">
        <v>29</v>
      </c>
      <c r="D21" s="85">
        <v>10.96</v>
      </c>
      <c r="E21" s="85">
        <f>Diario[[#This Row],[Anual]]/12</f>
        <v>333.36666666666667</v>
      </c>
      <c r="F21" s="85">
        <f>Diario[[#This Row],[Diario]]*365</f>
        <v>4000.4</v>
      </c>
    </row>
    <row r="22" spans="2:6" ht="30" customHeight="1" x14ac:dyDescent="0.2">
      <c r="B22" s="45" t="s">
        <v>12</v>
      </c>
      <c r="C22" s="32" t="s">
        <v>30</v>
      </c>
      <c r="D22" s="85">
        <v>41.1</v>
      </c>
      <c r="E22" s="85">
        <f>Diario[[#This Row],[Anual]]/12</f>
        <v>1250.125</v>
      </c>
      <c r="F22" s="85">
        <f>Diario[[#This Row],[Diario]]*365</f>
        <v>15001.5</v>
      </c>
    </row>
    <row r="23" spans="2:6" ht="30" customHeight="1" x14ac:dyDescent="0.2">
      <c r="B23" s="45" t="s">
        <v>12</v>
      </c>
      <c r="C23" s="32" t="s">
        <v>31</v>
      </c>
      <c r="D23" s="85">
        <v>0.68</v>
      </c>
      <c r="E23" s="85">
        <f>Diario[[#This Row],[Anual]]/12</f>
        <v>20.683333333333334</v>
      </c>
      <c r="F23" s="85">
        <f>Diario[[#This Row],[Diario]]*365</f>
        <v>248.20000000000002</v>
      </c>
    </row>
    <row r="24" spans="2:6" ht="30" customHeight="1" x14ac:dyDescent="0.2">
      <c r="B24" s="45" t="s">
        <v>12</v>
      </c>
      <c r="C24" s="32" t="s">
        <v>32</v>
      </c>
      <c r="D24" s="85">
        <v>3.29</v>
      </c>
      <c r="E24" s="85">
        <f>Diario[[#This Row],[Anual]]/12</f>
        <v>100.07083333333333</v>
      </c>
      <c r="F24" s="85">
        <f>Diario[[#This Row],[Diario]]*365</f>
        <v>1200.8499999999999</v>
      </c>
    </row>
    <row r="25" spans="2:6" ht="30" customHeight="1" x14ac:dyDescent="0.2">
      <c r="B25" s="45" t="s">
        <v>12</v>
      </c>
      <c r="C25" s="32" t="s">
        <v>33</v>
      </c>
      <c r="D25" s="85">
        <v>1.64</v>
      </c>
      <c r="E25" s="85">
        <f>Diario[[#This Row],[Anual]]/12</f>
        <v>49.883333333333326</v>
      </c>
      <c r="F25" s="85">
        <f>Diario[[#This Row],[Diario]]*365</f>
        <v>598.59999999999991</v>
      </c>
    </row>
    <row r="26" spans="2:6" ht="30" customHeight="1" x14ac:dyDescent="0.2">
      <c r="B26" s="45" t="s">
        <v>12</v>
      </c>
      <c r="C26" s="32" t="s">
        <v>34</v>
      </c>
      <c r="D26" s="85">
        <v>1.64</v>
      </c>
      <c r="E26" s="85">
        <f>Diario[[#This Row],[Anual]]/12</f>
        <v>49.883333333333326</v>
      </c>
      <c r="F26" s="85">
        <f>Diario[[#This Row],[Diario]]*365</f>
        <v>598.59999999999991</v>
      </c>
    </row>
    <row r="27" spans="2:6" ht="30" customHeight="1" x14ac:dyDescent="0.2">
      <c r="B27" s="45" t="s">
        <v>12</v>
      </c>
      <c r="C27" s="32" t="s">
        <v>35</v>
      </c>
      <c r="D27" s="85">
        <v>0.82</v>
      </c>
      <c r="E27" s="85">
        <f>Diario[[#This Row],[Anual]]/12</f>
        <v>24.941666666666663</v>
      </c>
      <c r="F27" s="85">
        <f>Diario[[#This Row],[Diario]]*365</f>
        <v>299.29999999999995</v>
      </c>
    </row>
    <row r="28" spans="2:6" ht="30" customHeight="1" x14ac:dyDescent="0.2">
      <c r="B28" s="45" t="s">
        <v>12</v>
      </c>
      <c r="C28" s="32" t="s">
        <v>36</v>
      </c>
      <c r="D28" s="85">
        <v>0.41</v>
      </c>
      <c r="E28" s="85">
        <f>Diario[[#This Row],[Anual]]/12</f>
        <v>12.470833333333331</v>
      </c>
      <c r="F28" s="85">
        <f>Diario[[#This Row],[Diario]]*365</f>
        <v>149.64999999999998</v>
      </c>
    </row>
    <row r="29" spans="2:6" ht="30" customHeight="1" x14ac:dyDescent="0.2">
      <c r="B29" s="45" t="s">
        <v>12</v>
      </c>
      <c r="C29" s="32" t="s">
        <v>37</v>
      </c>
      <c r="D29" s="85">
        <v>1.64</v>
      </c>
      <c r="E29" s="85">
        <f>Diario[[#This Row],[Anual]]/12</f>
        <v>49.883333333333326</v>
      </c>
      <c r="F29" s="85">
        <f>Diario[[#This Row],[Diario]]*365</f>
        <v>598.59999999999991</v>
      </c>
    </row>
    <row r="30" spans="2:6" ht="30" customHeight="1" x14ac:dyDescent="0.2">
      <c r="B30" s="45" t="s">
        <v>12</v>
      </c>
      <c r="C30" s="32" t="s">
        <v>38</v>
      </c>
      <c r="D30" s="85">
        <v>1.64</v>
      </c>
      <c r="E30" s="85">
        <f>Diario[[#This Row],[Anual]]/12</f>
        <v>49.883333333333326</v>
      </c>
      <c r="F30" s="85">
        <f>Diario[[#This Row],[Diario]]*365</f>
        <v>598.59999999999991</v>
      </c>
    </row>
    <row r="31" spans="2:6" ht="30" customHeight="1" x14ac:dyDescent="0.2">
      <c r="B31" s="45" t="s">
        <v>12</v>
      </c>
      <c r="C31" s="32" t="s">
        <v>39</v>
      </c>
      <c r="D31" s="85">
        <v>4.1100000000000003</v>
      </c>
      <c r="E31" s="85">
        <f>Diario[[#This Row],[Anual]]/12</f>
        <v>125.0125</v>
      </c>
      <c r="F31" s="85">
        <f>Diario[[#This Row],[Diario]]*365</f>
        <v>1500.15</v>
      </c>
    </row>
    <row r="32" spans="2:6" ht="30" customHeight="1" x14ac:dyDescent="0.2">
      <c r="B32" s="45" t="s">
        <v>12</v>
      </c>
      <c r="C32" s="32" t="s">
        <v>40</v>
      </c>
      <c r="D32" s="85">
        <v>13.7</v>
      </c>
      <c r="E32" s="85">
        <f>Diario[[#This Row],[Anual]]/12</f>
        <v>416.70833333333331</v>
      </c>
      <c r="F32" s="85">
        <f>Diario[[#This Row],[Diario]]*365</f>
        <v>5000.5</v>
      </c>
    </row>
    <row r="33" spans="2:6" ht="30" customHeight="1" x14ac:dyDescent="0.2">
      <c r="B33" s="45" t="s">
        <v>12</v>
      </c>
      <c r="C33" s="32" t="s">
        <v>41</v>
      </c>
      <c r="D33" s="85">
        <v>3.29</v>
      </c>
      <c r="E33" s="85">
        <f>Diario[[#This Row],[Anual]]/12</f>
        <v>100.07083333333333</v>
      </c>
      <c r="F33" s="85">
        <f>Diario[[#This Row],[Diario]]*365</f>
        <v>1200.8499999999999</v>
      </c>
    </row>
    <row r="34" spans="2:6" ht="30" customHeight="1" x14ac:dyDescent="0.2">
      <c r="B34" s="45" t="s">
        <v>12</v>
      </c>
      <c r="C34" s="32" t="s">
        <v>42</v>
      </c>
      <c r="D34" s="85">
        <v>1.64</v>
      </c>
      <c r="E34" s="85">
        <f>Diario[[#This Row],[Anual]]/12</f>
        <v>49.883333333333326</v>
      </c>
      <c r="F34" s="85">
        <f>Diario[[#This Row],[Diario]]*365</f>
        <v>598.59999999999991</v>
      </c>
    </row>
    <row r="35" spans="2:6" ht="30" customHeight="1" x14ac:dyDescent="0.2">
      <c r="B35" s="45" t="s">
        <v>12</v>
      </c>
      <c r="C35" s="32" t="s">
        <v>43</v>
      </c>
      <c r="D35" s="85">
        <v>1</v>
      </c>
      <c r="E35" s="85">
        <f>Diario[[#This Row],[Anual]]/12</f>
        <v>30.416666666666668</v>
      </c>
      <c r="F35" s="85">
        <f>Diario[[#This Row],[Diario]]*365</f>
        <v>365</v>
      </c>
    </row>
    <row r="36" spans="2:6" ht="30" customHeight="1" x14ac:dyDescent="0.2">
      <c r="B36" s="45" t="s">
        <v>12</v>
      </c>
      <c r="C36" s="32" t="s">
        <v>23</v>
      </c>
      <c r="D36" s="85">
        <v>0</v>
      </c>
      <c r="E36" s="85">
        <f>Diario[[#This Row],[Anual]]/12</f>
        <v>0</v>
      </c>
      <c r="F36" s="85">
        <f>Diario[[#This Row],[Diario]]*365</f>
        <v>0</v>
      </c>
    </row>
    <row r="37" spans="2:6" ht="30" customHeight="1" x14ac:dyDescent="0.2">
      <c r="B37" s="45" t="s">
        <v>12</v>
      </c>
      <c r="C37" s="32" t="s">
        <v>24</v>
      </c>
      <c r="D37" s="85">
        <v>0</v>
      </c>
      <c r="E37" s="85">
        <f>Diario[[#This Row],[Anual]]/12</f>
        <v>0</v>
      </c>
      <c r="F37" s="85">
        <f>Diario[[#This Row],[Diario]]*365</f>
        <v>0</v>
      </c>
    </row>
    <row r="38" spans="2:6" ht="30" customHeight="1" x14ac:dyDescent="0.2">
      <c r="B38" s="45" t="s">
        <v>12</v>
      </c>
      <c r="C38" s="32" t="s">
        <v>25</v>
      </c>
      <c r="D38" s="85">
        <v>0</v>
      </c>
      <c r="E38" s="85">
        <f>Diario[[#This Row],[Anual]]/12</f>
        <v>0</v>
      </c>
      <c r="F38" s="85">
        <f>Diario[[#This Row],[Diario]]*365</f>
        <v>0</v>
      </c>
    </row>
    <row r="39" spans="2:6" ht="30" customHeight="1" x14ac:dyDescent="0.2">
      <c r="B39" s="45" t="s">
        <v>13</v>
      </c>
      <c r="C39" s="32" t="s">
        <v>44</v>
      </c>
      <c r="D39" s="85">
        <v>3.29</v>
      </c>
      <c r="E39" s="85">
        <f>Diario[[#This Row],[Anual]]/12</f>
        <v>100.07083333333333</v>
      </c>
      <c r="F39" s="85">
        <f>Diario[[#This Row],[Diario]]*365</f>
        <v>1200.8499999999999</v>
      </c>
    </row>
    <row r="40" spans="2:6" ht="30" customHeight="1" x14ac:dyDescent="0.2">
      <c r="B40" s="45" t="s">
        <v>13</v>
      </c>
      <c r="C40" s="32" t="s">
        <v>45</v>
      </c>
      <c r="D40" s="85">
        <v>1.64</v>
      </c>
      <c r="E40" s="85">
        <f>Diario[[#This Row],[Anual]]/12</f>
        <v>49.883333333333326</v>
      </c>
      <c r="F40" s="85">
        <f>Diario[[#This Row],[Diario]]*365</f>
        <v>598.59999999999991</v>
      </c>
    </row>
    <row r="41" spans="2:6" ht="30" customHeight="1" x14ac:dyDescent="0.2">
      <c r="B41" s="45" t="s">
        <v>13</v>
      </c>
      <c r="C41" s="32" t="s">
        <v>46</v>
      </c>
      <c r="D41" s="85">
        <v>6.16</v>
      </c>
      <c r="E41" s="85">
        <f>Diario[[#This Row],[Anual]]/12</f>
        <v>187.36666666666667</v>
      </c>
      <c r="F41" s="85">
        <f>Diario[[#This Row],[Diario]]*365</f>
        <v>2248.4</v>
      </c>
    </row>
    <row r="42" spans="2:6" ht="30" customHeight="1" x14ac:dyDescent="0.2">
      <c r="B42" s="45" t="s">
        <v>13</v>
      </c>
      <c r="C42" s="32" t="s">
        <v>47</v>
      </c>
      <c r="D42" s="85">
        <v>3.29</v>
      </c>
      <c r="E42" s="85">
        <f>Diario[[#This Row],[Anual]]/12</f>
        <v>100.07083333333333</v>
      </c>
      <c r="F42" s="85">
        <f>Diario[[#This Row],[Diario]]*365</f>
        <v>1200.8499999999999</v>
      </c>
    </row>
    <row r="43" spans="2:6" ht="30" customHeight="1" x14ac:dyDescent="0.2">
      <c r="B43" s="45" t="s">
        <v>13</v>
      </c>
      <c r="C43" s="32" t="s">
        <v>48</v>
      </c>
      <c r="D43" s="85">
        <v>0.82</v>
      </c>
      <c r="E43" s="85">
        <f>Diario[[#This Row],[Anual]]/12</f>
        <v>24.941666666666663</v>
      </c>
      <c r="F43" s="85">
        <f>Diario[[#This Row],[Diario]]*365</f>
        <v>299.29999999999995</v>
      </c>
    </row>
    <row r="44" spans="2:6" ht="30" customHeight="1" x14ac:dyDescent="0.2">
      <c r="B44" s="45" t="s">
        <v>13</v>
      </c>
      <c r="C44" s="32" t="s">
        <v>49</v>
      </c>
      <c r="D44" s="85">
        <v>5.48</v>
      </c>
      <c r="E44" s="85">
        <f>Diario[[#This Row],[Anual]]/12</f>
        <v>166.68333333333334</v>
      </c>
      <c r="F44" s="85">
        <f>Diario[[#This Row],[Diario]]*365</f>
        <v>2000.2</v>
      </c>
    </row>
    <row r="45" spans="2:6" ht="30" customHeight="1" x14ac:dyDescent="0.2">
      <c r="B45" s="45" t="s">
        <v>13</v>
      </c>
      <c r="C45" s="32" t="s">
        <v>50</v>
      </c>
      <c r="D45" s="85">
        <v>1.64</v>
      </c>
      <c r="E45" s="85">
        <f>Diario[[#This Row],[Anual]]/12</f>
        <v>49.883333333333326</v>
      </c>
      <c r="F45" s="85">
        <f>Diario[[#This Row],[Diario]]*365</f>
        <v>598.59999999999991</v>
      </c>
    </row>
    <row r="46" spans="2:6" ht="30" customHeight="1" x14ac:dyDescent="0.2">
      <c r="B46" s="45" t="s">
        <v>13</v>
      </c>
      <c r="C46" s="32" t="s">
        <v>51</v>
      </c>
      <c r="D46" s="85">
        <v>0.82</v>
      </c>
      <c r="E46" s="85">
        <f>Diario[[#This Row],[Anual]]/12</f>
        <v>24.941666666666663</v>
      </c>
      <c r="F46" s="85">
        <f>Diario[[#This Row],[Diario]]*365</f>
        <v>299.29999999999995</v>
      </c>
    </row>
    <row r="47" spans="2:6" ht="30" customHeight="1" x14ac:dyDescent="0.2">
      <c r="B47" s="45" t="s">
        <v>13</v>
      </c>
      <c r="C47" s="32" t="s">
        <v>52</v>
      </c>
      <c r="D47" s="85">
        <v>13.15</v>
      </c>
      <c r="E47" s="85">
        <f>Diario[[#This Row],[Anual]]/12</f>
        <v>399.97916666666669</v>
      </c>
      <c r="F47" s="85">
        <f>Diario[[#This Row],[Diario]]*365</f>
        <v>4799.75</v>
      </c>
    </row>
    <row r="48" spans="2:6" ht="30" customHeight="1" x14ac:dyDescent="0.2">
      <c r="B48" s="45" t="s">
        <v>13</v>
      </c>
      <c r="C48" s="32" t="s">
        <v>22</v>
      </c>
      <c r="D48" s="85">
        <v>0</v>
      </c>
      <c r="E48" s="85">
        <f>Diario[[#This Row],[Anual]]/12</f>
        <v>0</v>
      </c>
      <c r="F48" s="85">
        <f>Diario[[#This Row],[Diario]]*365</f>
        <v>0</v>
      </c>
    </row>
    <row r="49" spans="2:6" ht="30" customHeight="1" x14ac:dyDescent="0.2">
      <c r="B49" s="45" t="s">
        <v>13</v>
      </c>
      <c r="C49" s="32" t="s">
        <v>23</v>
      </c>
      <c r="D49" s="85">
        <v>0</v>
      </c>
      <c r="E49" s="85">
        <f>Diario[[#This Row],[Anual]]/12</f>
        <v>0</v>
      </c>
      <c r="F49" s="85">
        <f>Diario[[#This Row],[Diario]]*365</f>
        <v>0</v>
      </c>
    </row>
    <row r="50" spans="2:6" ht="30" customHeight="1" x14ac:dyDescent="0.2">
      <c r="B50" s="45" t="s">
        <v>14</v>
      </c>
      <c r="C50" s="32" t="s">
        <v>53</v>
      </c>
      <c r="D50" s="85">
        <v>13.7</v>
      </c>
      <c r="E50" s="85">
        <f>Diario[[#This Row],[Anual]]/12</f>
        <v>416.70833333333331</v>
      </c>
      <c r="F50" s="85">
        <f>Diario[[#This Row],[Diario]]*365</f>
        <v>5000.5</v>
      </c>
    </row>
    <row r="51" spans="2:6" ht="30" customHeight="1" x14ac:dyDescent="0.2">
      <c r="B51" s="45" t="s">
        <v>14</v>
      </c>
      <c r="C51" s="32" t="s">
        <v>86</v>
      </c>
      <c r="D51" s="85">
        <v>32.880000000000003</v>
      </c>
      <c r="E51" s="85">
        <f>Diario[[#This Row],[Anual]]/12</f>
        <v>1000.1</v>
      </c>
      <c r="F51" s="85">
        <f>Diario[[#This Row],[Diario]]*365</f>
        <v>12001.2</v>
      </c>
    </row>
    <row r="52" spans="2:6" ht="30" customHeight="1" x14ac:dyDescent="0.2">
      <c r="B52" s="45" t="s">
        <v>14</v>
      </c>
      <c r="C52" s="32" t="s">
        <v>55</v>
      </c>
      <c r="D52" s="85">
        <v>16.440000000000001</v>
      </c>
      <c r="E52" s="85">
        <f>Diario[[#This Row],[Anual]]/12</f>
        <v>500.05</v>
      </c>
      <c r="F52" s="85">
        <f>Diario[[#This Row],[Diario]]*365</f>
        <v>6000.6</v>
      </c>
    </row>
    <row r="53" spans="2:6" ht="30" customHeight="1" x14ac:dyDescent="0.2">
      <c r="B53" s="45" t="s">
        <v>14</v>
      </c>
      <c r="C53" s="32" t="s">
        <v>22</v>
      </c>
      <c r="D53" s="85">
        <v>0</v>
      </c>
      <c r="E53" s="85">
        <f>Diario[[#This Row],[Anual]]/12</f>
        <v>0</v>
      </c>
      <c r="F53" s="85">
        <f>Diario[[#This Row],[Diario]]*365</f>
        <v>0</v>
      </c>
    </row>
    <row r="54" spans="2:6" ht="30" customHeight="1" x14ac:dyDescent="0.2">
      <c r="B54" s="45" t="s">
        <v>14</v>
      </c>
      <c r="C54" s="32" t="s">
        <v>23</v>
      </c>
      <c r="D54" s="85">
        <v>0</v>
      </c>
      <c r="E54" s="85">
        <f>Diario[[#This Row],[Anual]]/12</f>
        <v>0</v>
      </c>
      <c r="F54" s="85">
        <f>Diario[[#This Row],[Diario]]*365</f>
        <v>0</v>
      </c>
    </row>
    <row r="55" spans="2:6" s="24" customFormat="1" ht="30" customHeight="1" x14ac:dyDescent="0.2">
      <c r="B55" s="54" t="s">
        <v>16</v>
      </c>
      <c r="C55" s="77"/>
      <c r="D55" s="86">
        <f>SUMIF(Diario[Tipo],"Ingresos",Diario[Diario])-SUMIF(Diario[Tipo],"&lt;&gt;Ingresos",Diario[Diario])</f>
        <v>107.10000000000014</v>
      </c>
      <c r="E55" s="86">
        <f>SUMIF(Diario[Tipo],"Ingresos",Diario[Mensual])-SUMIF(Diario[Tipo],"&lt;&gt;Ingresos",Diario[Mensual])</f>
        <v>3257.625</v>
      </c>
      <c r="F55" s="86">
        <f>SUMIF(Diario[Tipo],"Ingresos",Diario[Anual])-SUMIF(Diario[Tipo],"&lt;&gt;Ingresos",Diario[Anual])</f>
        <v>39091.500000000015</v>
      </c>
    </row>
  </sheetData>
  <mergeCells count="2">
    <mergeCell ref="D2:E2"/>
    <mergeCell ref="F2:I2"/>
  </mergeCells>
  <conditionalFormatting sqref="D12:F55">
    <cfRule type="expression" dxfId="101" priority="1">
      <formula>(MOD(ROW(),2)=0)*($B12&lt;&gt;"Ingresos")</formula>
    </cfRule>
    <cfRule type="expression" dxfId="100" priority="8">
      <formula>(MOD(ROW(),2)=0)*($B12="Ingresos")</formula>
    </cfRule>
  </conditionalFormatting>
  <conditionalFormatting sqref="F12:F55">
    <cfRule type="expression" dxfId="99" priority="2">
      <formula>(MOD(ROW(),2)&lt;&gt;0)*($B12&lt;&gt;"Ingresos")</formula>
    </cfRule>
    <cfRule type="expression" dxfId="98" priority="5">
      <formula>(MOD(ROW(),2)&lt;&gt;0)*($B12="Ingresos")</formula>
    </cfRule>
  </conditionalFormatting>
  <conditionalFormatting sqref="E12:E55">
    <cfRule type="expression" dxfId="97" priority="3">
      <formula>(MOD(ROW(),2)&lt;&gt;0)*($B12&lt;&gt;"Ingresos")</formula>
    </cfRule>
    <cfRule type="expression" dxfId="96" priority="6">
      <formula>(MOD(ROW(),2)&lt;&gt;0)*($B12="Ingresos")</formula>
    </cfRule>
  </conditionalFormatting>
  <conditionalFormatting sqref="D12:D55">
    <cfRule type="expression" dxfId="95" priority="4">
      <formula>(MOD(ROW(),2)&lt;&gt;0)*($B12&lt;&gt;"Ingresos")</formula>
    </cfRule>
    <cfRule type="expression" dxfId="94" priority="7">
      <formula>(MOD(ROW(),2)&lt;&gt;0)*($B12="Ingresos")</formula>
    </cfRule>
  </conditionalFormatting>
  <conditionalFormatting sqref="B12:C55">
    <cfRule type="expression" dxfId="93" priority="9">
      <formula>(MOD(ROW(),2)&lt;&gt;0)*($B12="Ingresos")</formula>
    </cfRule>
    <cfRule type="expression" dxfId="92" priority="10">
      <formula>(MOD(ROW(),2)=0)*($B12="Ingresos")</formula>
    </cfRule>
  </conditionalFormatting>
  <dataValidations count="15">
    <dataValidation allowBlank="1" showInputMessage="1" showErrorMessage="1" prompt="El resumen diario se actualiza automáticamente en las celdas siguientes." sqref="B4" xr:uid="{00000000-0002-0000-0100-000000000000}"/>
    <dataValidation allowBlank="1" showInputMessage="1" showErrorMessage="1" promptTitle="Flujo de efectivo diario" prompt="_x000a_Crear flujo de efectivo diario en esta hoja de cálculo._x000a__x000a_Escribir detalles de la tabla a partir de la celda B12. Efectivo total disponible calculado en la celda D2. Totales por tipo calculados en celdas C6 a E9. Sugerencias en celda F2." sqref="A1" xr:uid="{00000000-0002-0000-0100-000001000000}"/>
    <dataValidation allowBlank="1" showInputMessage="1" showErrorMessage="1" prompt="El flujo de efectivo anual se calcula automáticamente en esta columna, debajo de este encabezado" sqref="F11" xr:uid="{00000000-0002-0000-0100-000002000000}"/>
    <dataValidation allowBlank="1" showInputMessage="1" showErrorMessage="1" prompt="El flujo de efectivo mensual se calcula automáticamente en esta columna, debajo de este encabezado" sqref="E11" xr:uid="{00000000-0002-0000-0100-000003000000}"/>
    <dataValidation allowBlank="1" showInputMessage="1" showErrorMessage="1" prompt="Escriba el valor de flujo de efectivo diario en esta columna, debajo de este encabezado" sqref="D11" xr:uid="{00000000-0002-0000-0100-000004000000}"/>
    <dataValidation allowBlank="1" showInputMessage="1" showErrorMessage="1" prompt="Escriba la descripción en esta columna, debajo de este encabezado" sqref="C11" xr:uid="{00000000-0002-0000-0100-000005000000}"/>
    <dataValidation allowBlank="1" showInputMessage="1" showErrorMessage="1" prompt="Seleccione Tipo en esta columna, debajo de este encabezado. Presione ALT+FLECHA ABAJO para abrir las opciones y, después, la FLECHA ABAJO y ENTRAR para realizar la selección. Use filtros de encabezado para buscar entradas concretas." sqref="B11" xr:uid="{00000000-0002-0000-0100-000006000000}"/>
    <dataValidation type="list" errorStyle="warning" allowBlank="1" showInputMessage="1" showErrorMessage="1" error="Seleccione un tipo de la lista. Seleccione CANCELAR, presione ALT+FLECHA ABAJO para ver las opciones y después use la tecla de FLECHA ABAJO y ENTRAR para realizar una selección." sqref="B12:B54" xr:uid="{00000000-0002-0000-0100-000007000000}">
      <formula1>"Ingresos,Gastos,Discrecional,Ahorros"</formula1>
    </dataValidation>
    <dataValidation allowBlank="1" showInputMessage="1" showErrorMessage="1" prompt="El título de la hoja de cálculo se encuentra en esta celda" sqref="B1" xr:uid="{00000000-0002-0000-0100-000008000000}"/>
    <dataValidation allowBlank="1" showInputMessage="1" showErrorMessage="1" prompt="El efectivo total disponible se calcula automáticamente en la celda de la derecha" sqref="B2:C2" xr:uid="{00000000-0002-0000-0100-000009000000}"/>
    <dataValidation allowBlank="1" showInputMessage="1" showErrorMessage="1" prompt="El efectivo total disponible se calcula automáticamente en esta celda" sqref="D2:E2" xr:uid="{00000000-0002-0000-0100-00000A000000}"/>
    <dataValidation allowBlank="1" showInputMessage="1" showErrorMessage="1" prompt="Los elementos para los que se calculan los totales se encuentran en esta columna bajo este encabezado, de las celdas B6 hasta la B9." sqref="B5" xr:uid="{00000000-0002-0000-0100-00000B000000}"/>
    <dataValidation allowBlank="1" showInputMessage="1" showErrorMessage="1" prompt="Las cantidades diarias se calculan automáticamente en esta columna, bajo este encabezado, de las celdas C6 a la C9" sqref="C5" xr:uid="{00000000-0002-0000-0100-00000C000000}"/>
    <dataValidation allowBlank="1" showInputMessage="1" showErrorMessage="1" prompt="Las cantidades mensuales se calculan automáticamente en esta columna, debajo de este encabezado, de las celdas D6 a la D9" sqref="D5" xr:uid="{00000000-0002-0000-0100-00000D000000}"/>
    <dataValidation allowBlank="1" showInputMessage="1" showErrorMessage="1" prompt="Las cantidades anuales se calculan automáticamente en esta columna, debajo de este encabezado, de las celdas E6 a la E9" sqref="E5" xr:uid="{00000000-0002-0000-0100-00000E000000}"/>
  </dataValidations>
  <hyperlinks>
    <hyperlink ref="F1" location="Guía!A1" tooltip="Seleccione esta opción para ir a la hoja de cálculo Guía" display="Navigation button for Guide worksheet is in this cell." xr:uid="{00000000-0004-0000-0100-000000000000}"/>
    <hyperlink ref="G1" location="'Flujo de efectivo mensual'!A1" tooltip="Seleccione para ir a la hoja de cálculo Flujo de efectivo mensual" display="Navigation button for Monthly Cash Flow worksheet is in this cell. " xr:uid="{00000000-0004-0000-0100-000001000000}"/>
    <hyperlink ref="I1" location="Ingresos!A1" tooltip="Seleccione esta opción para ir a la hoja de cálculo Ingresos" display="INCOME" xr:uid="{00000000-0004-0000-0100-000002000000}"/>
    <hyperlink ref="H1" location="'Resumen diario'!A1" tooltip="Seleccione para ir a la celda A1 en esta hoja de cálculo" display="DAILY SUMMARY" xr:uid="{00000000-0004-0000-0100-000003000000}"/>
  </hyperlinks>
  <printOptions horizontalCentered="1"/>
  <pageMargins left="0.25" right="0.25" top="0.5" bottom="0.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autoPageBreaks="0" fitToPage="1"/>
  </sheetPr>
  <dimension ref="A1:R49"/>
  <sheetViews>
    <sheetView showGridLines="0" zoomScaleNormal="100" workbookViewId="0"/>
  </sheetViews>
  <sheetFormatPr defaultColWidth="8.88671875" defaultRowHeight="26.1" customHeight="1" x14ac:dyDescent="0.2"/>
  <cols>
    <col min="1" max="1" width="1.77734375" style="24" customWidth="1"/>
    <col min="2" max="2" width="12.77734375" style="24" customWidth="1"/>
    <col min="3" max="3" width="27.33203125" style="24" customWidth="1"/>
    <col min="4" max="17" width="14.77734375" style="24" customWidth="1"/>
    <col min="18" max="18" width="1.77734375" style="24" customWidth="1"/>
    <col min="19" max="16384" width="8.88671875" style="24"/>
  </cols>
  <sheetData>
    <row r="1" spans="1:18" s="30" customFormat="1" ht="44.1" customHeight="1" x14ac:dyDescent="0.2">
      <c r="A1" s="29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R1" s="30" t="s">
        <v>8</v>
      </c>
    </row>
    <row r="2" spans="1:18" s="3" customFormat="1" ht="44.1" customHeight="1" x14ac:dyDescent="0.2">
      <c r="B2" s="74"/>
      <c r="C2" s="74" t="s">
        <v>60</v>
      </c>
      <c r="D2" s="93">
        <f>FlujoDeEfectivoMensualActual</f>
        <v>18380</v>
      </c>
      <c r="E2" s="93"/>
      <c r="F2" s="94" t="s">
        <v>63</v>
      </c>
      <c r="G2" s="95"/>
      <c r="H2" s="95"/>
      <c r="I2" s="95"/>
      <c r="J2" s="95"/>
      <c r="K2" s="95"/>
      <c r="L2" s="22"/>
      <c r="M2" s="22"/>
      <c r="N2" s="22"/>
      <c r="O2" s="22"/>
      <c r="P2" s="22"/>
    </row>
    <row r="3" spans="1:18" s="2" customFormat="1" ht="33.950000000000003" customHeight="1" x14ac:dyDescent="0.2">
      <c r="B3" s="31"/>
      <c r="C3" s="31"/>
      <c r="D3" s="78"/>
      <c r="E3" s="78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s="36" customFormat="1" ht="33.950000000000003" customHeight="1" thickBot="1" x14ac:dyDescent="0.25">
      <c r="B4" s="66" t="s">
        <v>15</v>
      </c>
      <c r="C4" s="66" t="s">
        <v>19</v>
      </c>
      <c r="D4" s="66" t="s">
        <v>61</v>
      </c>
      <c r="E4" s="66" t="s">
        <v>62</v>
      </c>
      <c r="F4" s="66" t="s">
        <v>64</v>
      </c>
      <c r="G4" s="66" t="s">
        <v>65</v>
      </c>
      <c r="H4" s="66" t="s">
        <v>66</v>
      </c>
      <c r="I4" s="66" t="s">
        <v>67</v>
      </c>
      <c r="J4" s="66" t="s">
        <v>68</v>
      </c>
      <c r="K4" s="66" t="s">
        <v>69</v>
      </c>
      <c r="L4" s="66" t="s">
        <v>70</v>
      </c>
      <c r="M4" s="66" t="s">
        <v>71</v>
      </c>
      <c r="N4" s="66" t="s">
        <v>72</v>
      </c>
      <c r="O4" s="66" t="s">
        <v>73</v>
      </c>
      <c r="P4" s="66" t="s">
        <v>16</v>
      </c>
      <c r="Q4" s="67"/>
    </row>
    <row r="5" spans="1:18" s="32" customFormat="1" ht="26.1" customHeight="1" x14ac:dyDescent="0.2">
      <c r="B5" s="33" t="s">
        <v>11</v>
      </c>
      <c r="C5" s="33" t="s">
        <v>20</v>
      </c>
      <c r="D5" s="85">
        <v>7500</v>
      </c>
      <c r="E5" s="85">
        <v>7500</v>
      </c>
      <c r="F5" s="85">
        <v>7500</v>
      </c>
      <c r="G5" s="85">
        <v>7500</v>
      </c>
      <c r="H5" s="85">
        <v>7500</v>
      </c>
      <c r="I5" s="85">
        <v>7500</v>
      </c>
      <c r="J5" s="85"/>
      <c r="K5" s="85"/>
      <c r="L5" s="85"/>
      <c r="M5" s="85"/>
      <c r="N5" s="85"/>
      <c r="O5" s="85"/>
      <c r="P5" s="85">
        <f>SUM(Mensual[[#This Row],[Ene]:[Dic]])</f>
        <v>45000</v>
      </c>
    </row>
    <row r="6" spans="1:18" s="32" customFormat="1" ht="26.1" customHeight="1" x14ac:dyDescent="0.2">
      <c r="B6" s="33" t="s">
        <v>11</v>
      </c>
      <c r="C6" s="33" t="s">
        <v>21</v>
      </c>
      <c r="D6" s="85">
        <v>400</v>
      </c>
      <c r="E6" s="85">
        <v>400</v>
      </c>
      <c r="F6" s="85">
        <v>500</v>
      </c>
      <c r="G6" s="85">
        <v>200</v>
      </c>
      <c r="H6" s="85">
        <v>0</v>
      </c>
      <c r="I6" s="85">
        <v>600</v>
      </c>
      <c r="J6" s="85"/>
      <c r="K6" s="85"/>
      <c r="L6" s="85"/>
      <c r="M6" s="85"/>
      <c r="N6" s="85"/>
      <c r="O6" s="85"/>
      <c r="P6" s="85">
        <f>SUM(Mensual[[#This Row],[Ene]:[Dic]])</f>
        <v>2100</v>
      </c>
    </row>
    <row r="7" spans="1:18" s="32" customFormat="1" ht="26.1" customHeight="1" x14ac:dyDescent="0.2">
      <c r="B7" s="33" t="s">
        <v>11</v>
      </c>
      <c r="C7" s="33" t="s">
        <v>22</v>
      </c>
      <c r="D7" s="85">
        <v>2500</v>
      </c>
      <c r="E7" s="85">
        <v>2500</v>
      </c>
      <c r="F7" s="85">
        <v>2500</v>
      </c>
      <c r="G7" s="85">
        <v>2500</v>
      </c>
      <c r="H7" s="85">
        <v>2500</v>
      </c>
      <c r="I7" s="85">
        <v>2500</v>
      </c>
      <c r="J7" s="85"/>
      <c r="K7" s="85"/>
      <c r="L7" s="85"/>
      <c r="M7" s="85"/>
      <c r="N7" s="85"/>
      <c r="O7" s="85"/>
      <c r="P7" s="85">
        <f>SUM(Mensual[[#This Row],[Ene]:[Dic]])</f>
        <v>15000</v>
      </c>
    </row>
    <row r="8" spans="1:18" s="32" customFormat="1" ht="26.1" customHeight="1" x14ac:dyDescent="0.2">
      <c r="B8" s="33" t="s">
        <v>11</v>
      </c>
      <c r="C8" s="33" t="s">
        <v>23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/>
      <c r="K8" s="85"/>
      <c r="L8" s="85"/>
      <c r="M8" s="85"/>
      <c r="N8" s="85"/>
      <c r="O8" s="85"/>
      <c r="P8" s="85">
        <f>SUM(Mensual[[#This Row],[Ene]:[Dic]])</f>
        <v>0</v>
      </c>
    </row>
    <row r="9" spans="1:18" s="32" customFormat="1" ht="26.1" customHeight="1" x14ac:dyDescent="0.2">
      <c r="B9" s="33" t="s">
        <v>11</v>
      </c>
      <c r="C9" s="33" t="s">
        <v>24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/>
      <c r="K9" s="85"/>
      <c r="L9" s="85"/>
      <c r="M9" s="85"/>
      <c r="N9" s="85"/>
      <c r="O9" s="85"/>
      <c r="P9" s="85">
        <f>SUM(Mensual[[#This Row],[Ene]:[Dic]])</f>
        <v>0</v>
      </c>
    </row>
    <row r="10" spans="1:18" s="32" customFormat="1" ht="26.1" customHeight="1" x14ac:dyDescent="0.2">
      <c r="B10" s="33" t="s">
        <v>11</v>
      </c>
      <c r="C10" s="33" t="s">
        <v>25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/>
      <c r="K10" s="85"/>
      <c r="L10" s="85"/>
      <c r="M10" s="85"/>
      <c r="N10" s="85"/>
      <c r="O10" s="85"/>
      <c r="P10" s="85">
        <f>SUM(Mensual[[#This Row],[Ene]:[Dic]])</f>
        <v>0</v>
      </c>
    </row>
    <row r="11" spans="1:18" s="32" customFormat="1" ht="26.1" customHeight="1" x14ac:dyDescent="0.2">
      <c r="B11" s="33" t="s">
        <v>12</v>
      </c>
      <c r="C11" s="33" t="s">
        <v>26</v>
      </c>
      <c r="D11" s="85">
        <v>1250</v>
      </c>
      <c r="E11" s="85">
        <v>1250</v>
      </c>
      <c r="F11" s="85">
        <v>1250</v>
      </c>
      <c r="G11" s="85">
        <v>1250</v>
      </c>
      <c r="H11" s="85">
        <v>1250</v>
      </c>
      <c r="I11" s="85">
        <v>1250</v>
      </c>
      <c r="J11" s="85"/>
      <c r="K11" s="85"/>
      <c r="L11" s="85"/>
      <c r="M11" s="85"/>
      <c r="N11" s="85"/>
      <c r="O11" s="85"/>
      <c r="P11" s="85">
        <f>SUM(Mensual[[#This Row],[Ene]:[Dic]])</f>
        <v>7500</v>
      </c>
    </row>
    <row r="12" spans="1:18" s="32" customFormat="1" ht="26.1" customHeight="1" x14ac:dyDescent="0.2">
      <c r="B12" s="33" t="s">
        <v>12</v>
      </c>
      <c r="C12" s="33" t="s">
        <v>27</v>
      </c>
      <c r="D12" s="85">
        <v>208.33333333333334</v>
      </c>
      <c r="E12" s="85">
        <v>208.33333333333334</v>
      </c>
      <c r="F12" s="85">
        <v>208.33333333333334</v>
      </c>
      <c r="G12" s="85">
        <v>208.33333333333334</v>
      </c>
      <c r="H12" s="85">
        <v>208.33333333333334</v>
      </c>
      <c r="I12" s="85">
        <v>208.33333333333334</v>
      </c>
      <c r="J12" s="85"/>
      <c r="K12" s="85"/>
      <c r="L12" s="85"/>
      <c r="M12" s="85"/>
      <c r="N12" s="85"/>
      <c r="O12" s="85"/>
      <c r="P12" s="85">
        <f>SUM(Mensual[[#This Row],[Ene]:[Dic]])</f>
        <v>1250</v>
      </c>
    </row>
    <row r="13" spans="1:18" ht="26.1" customHeight="1" x14ac:dyDescent="0.2">
      <c r="B13" s="33" t="s">
        <v>12</v>
      </c>
      <c r="C13" s="33" t="s">
        <v>28</v>
      </c>
      <c r="D13" s="85">
        <v>16.666666666666668</v>
      </c>
      <c r="E13" s="85">
        <v>16.666666666666668</v>
      </c>
      <c r="F13" s="85">
        <v>16.666666666666668</v>
      </c>
      <c r="G13" s="85">
        <v>16.666666666666668</v>
      </c>
      <c r="H13" s="85">
        <v>16.666666666666668</v>
      </c>
      <c r="I13" s="85">
        <v>16.666666666666668</v>
      </c>
      <c r="J13" s="85"/>
      <c r="K13" s="85"/>
      <c r="L13" s="85"/>
      <c r="M13" s="85"/>
      <c r="N13" s="85"/>
      <c r="O13" s="85"/>
      <c r="P13" s="85">
        <f>SUM(Mensual[[#This Row],[Ene]:[Dic]])</f>
        <v>100.00000000000001</v>
      </c>
      <c r="Q13" s="32"/>
    </row>
    <row r="14" spans="1:18" ht="26.1" customHeight="1" x14ac:dyDescent="0.2">
      <c r="B14" s="33" t="s">
        <v>12</v>
      </c>
      <c r="C14" s="33" t="s">
        <v>29</v>
      </c>
      <c r="D14" s="85">
        <v>333.33333333333331</v>
      </c>
      <c r="E14" s="85">
        <v>333.33333333333331</v>
      </c>
      <c r="F14" s="85">
        <v>333.33333333333331</v>
      </c>
      <c r="G14" s="85">
        <v>333.33333333333331</v>
      </c>
      <c r="H14" s="85">
        <v>333.33333333333331</v>
      </c>
      <c r="I14" s="85">
        <v>333.33333333333331</v>
      </c>
      <c r="J14" s="85"/>
      <c r="K14" s="85"/>
      <c r="L14" s="85"/>
      <c r="M14" s="85"/>
      <c r="N14" s="85"/>
      <c r="O14" s="85"/>
      <c r="P14" s="85">
        <f>SUM(Mensual[[#This Row],[Ene]:[Dic]])</f>
        <v>1999.9999999999998</v>
      </c>
      <c r="Q14" s="32"/>
    </row>
    <row r="15" spans="1:18" ht="26.1" customHeight="1" x14ac:dyDescent="0.2">
      <c r="B15" s="33" t="s">
        <v>12</v>
      </c>
      <c r="C15" s="33" t="s">
        <v>30</v>
      </c>
      <c r="D15" s="85">
        <v>1250</v>
      </c>
      <c r="E15" s="85">
        <v>1250</v>
      </c>
      <c r="F15" s="85">
        <v>1250</v>
      </c>
      <c r="G15" s="85">
        <v>1250</v>
      </c>
      <c r="H15" s="85">
        <v>1250</v>
      </c>
      <c r="I15" s="85">
        <v>1250</v>
      </c>
      <c r="J15" s="85"/>
      <c r="K15" s="85"/>
      <c r="L15" s="85"/>
      <c r="M15" s="85"/>
      <c r="N15" s="85"/>
      <c r="O15" s="85"/>
      <c r="P15" s="85">
        <f>SUM(Mensual[[#This Row],[Ene]:[Dic]])</f>
        <v>7500</v>
      </c>
      <c r="Q15" s="32"/>
    </row>
    <row r="16" spans="1:18" ht="26.1" customHeight="1" x14ac:dyDescent="0.2">
      <c r="B16" s="33" t="s">
        <v>12</v>
      </c>
      <c r="C16" s="33" t="s">
        <v>31</v>
      </c>
      <c r="D16" s="85">
        <v>25</v>
      </c>
      <c r="E16" s="85">
        <v>25</v>
      </c>
      <c r="F16" s="85">
        <v>25</v>
      </c>
      <c r="G16" s="85">
        <v>25</v>
      </c>
      <c r="H16" s="85">
        <v>25</v>
      </c>
      <c r="I16" s="85">
        <v>25</v>
      </c>
      <c r="J16" s="85"/>
      <c r="K16" s="85"/>
      <c r="L16" s="85"/>
      <c r="M16" s="85"/>
      <c r="N16" s="85"/>
      <c r="O16" s="85"/>
      <c r="P16" s="85">
        <f>SUM(Mensual[[#This Row],[Ene]:[Dic]])</f>
        <v>150</v>
      </c>
      <c r="Q16" s="32"/>
    </row>
    <row r="17" spans="2:17" ht="26.1" customHeight="1" x14ac:dyDescent="0.2">
      <c r="B17" s="33" t="s">
        <v>12</v>
      </c>
      <c r="C17" s="33" t="s">
        <v>32</v>
      </c>
      <c r="D17" s="85">
        <v>100</v>
      </c>
      <c r="E17" s="85">
        <v>100</v>
      </c>
      <c r="F17" s="85">
        <v>100</v>
      </c>
      <c r="G17" s="85">
        <v>100</v>
      </c>
      <c r="H17" s="85">
        <v>100</v>
      </c>
      <c r="I17" s="85">
        <v>100</v>
      </c>
      <c r="J17" s="85"/>
      <c r="K17" s="85"/>
      <c r="L17" s="85"/>
      <c r="M17" s="85"/>
      <c r="N17" s="85"/>
      <c r="O17" s="85"/>
      <c r="P17" s="85">
        <f>SUM(Mensual[[#This Row],[Ene]:[Dic]])</f>
        <v>600</v>
      </c>
      <c r="Q17" s="32"/>
    </row>
    <row r="18" spans="2:17" ht="26.1" customHeight="1" x14ac:dyDescent="0.2">
      <c r="B18" s="33" t="s">
        <v>12</v>
      </c>
      <c r="C18" s="33" t="s">
        <v>33</v>
      </c>
      <c r="D18" s="85">
        <v>50</v>
      </c>
      <c r="E18" s="85">
        <v>50</v>
      </c>
      <c r="F18" s="85">
        <v>50</v>
      </c>
      <c r="G18" s="85">
        <v>50</v>
      </c>
      <c r="H18" s="85">
        <v>50</v>
      </c>
      <c r="I18" s="85">
        <v>50</v>
      </c>
      <c r="J18" s="85"/>
      <c r="K18" s="85"/>
      <c r="L18" s="85"/>
      <c r="M18" s="85"/>
      <c r="N18" s="85"/>
      <c r="O18" s="85"/>
      <c r="P18" s="85">
        <f>SUM(Mensual[[#This Row],[Ene]:[Dic]])</f>
        <v>300</v>
      </c>
      <c r="Q18" s="32"/>
    </row>
    <row r="19" spans="2:17" ht="26.1" customHeight="1" x14ac:dyDescent="0.2">
      <c r="B19" s="33" t="s">
        <v>12</v>
      </c>
      <c r="C19" s="33" t="s">
        <v>34</v>
      </c>
      <c r="D19" s="85">
        <v>50</v>
      </c>
      <c r="E19" s="85">
        <v>50</v>
      </c>
      <c r="F19" s="85">
        <v>50</v>
      </c>
      <c r="G19" s="85">
        <v>50</v>
      </c>
      <c r="H19" s="85">
        <v>50</v>
      </c>
      <c r="I19" s="85">
        <v>50</v>
      </c>
      <c r="J19" s="85"/>
      <c r="K19" s="85"/>
      <c r="L19" s="85"/>
      <c r="M19" s="85"/>
      <c r="N19" s="85"/>
      <c r="O19" s="85"/>
      <c r="P19" s="85">
        <f>SUM(Mensual[[#This Row],[Ene]:[Dic]])</f>
        <v>300</v>
      </c>
      <c r="Q19" s="32"/>
    </row>
    <row r="20" spans="2:17" ht="26.1" customHeight="1" x14ac:dyDescent="0.2">
      <c r="B20" s="33" t="s">
        <v>12</v>
      </c>
      <c r="C20" s="33" t="s">
        <v>35</v>
      </c>
      <c r="D20" s="85">
        <v>25</v>
      </c>
      <c r="E20" s="85">
        <v>25</v>
      </c>
      <c r="F20" s="85">
        <v>25</v>
      </c>
      <c r="G20" s="85">
        <v>25</v>
      </c>
      <c r="H20" s="85">
        <v>25</v>
      </c>
      <c r="I20" s="85">
        <v>25</v>
      </c>
      <c r="J20" s="85"/>
      <c r="K20" s="85"/>
      <c r="L20" s="85"/>
      <c r="M20" s="85"/>
      <c r="N20" s="85"/>
      <c r="O20" s="85"/>
      <c r="P20" s="85">
        <f>SUM(Mensual[[#This Row],[Ene]:[Dic]])</f>
        <v>150</v>
      </c>
      <c r="Q20" s="32"/>
    </row>
    <row r="21" spans="2:17" ht="26.1" customHeight="1" x14ac:dyDescent="0.2">
      <c r="B21" s="33" t="s">
        <v>12</v>
      </c>
      <c r="C21" s="33" t="s">
        <v>36</v>
      </c>
      <c r="D21" s="85">
        <v>12.5</v>
      </c>
      <c r="E21" s="85">
        <v>12.5</v>
      </c>
      <c r="F21" s="85">
        <v>12.5</v>
      </c>
      <c r="G21" s="85">
        <v>12.5</v>
      </c>
      <c r="H21" s="85">
        <v>12.5</v>
      </c>
      <c r="I21" s="85">
        <v>12.5</v>
      </c>
      <c r="J21" s="85"/>
      <c r="K21" s="85"/>
      <c r="L21" s="85"/>
      <c r="M21" s="85"/>
      <c r="N21" s="85"/>
      <c r="O21" s="85"/>
      <c r="P21" s="85">
        <f>SUM(Mensual[[#This Row],[Ene]:[Dic]])</f>
        <v>75</v>
      </c>
      <c r="Q21" s="32"/>
    </row>
    <row r="22" spans="2:17" ht="26.1" customHeight="1" x14ac:dyDescent="0.2">
      <c r="B22" s="33" t="s">
        <v>12</v>
      </c>
      <c r="C22" s="33" t="s">
        <v>37</v>
      </c>
      <c r="D22" s="85">
        <v>50</v>
      </c>
      <c r="E22" s="85">
        <v>50</v>
      </c>
      <c r="F22" s="85">
        <v>50</v>
      </c>
      <c r="G22" s="85">
        <v>50</v>
      </c>
      <c r="H22" s="85">
        <v>50</v>
      </c>
      <c r="I22" s="85">
        <v>50</v>
      </c>
      <c r="J22" s="85"/>
      <c r="K22" s="85"/>
      <c r="L22" s="85"/>
      <c r="M22" s="85"/>
      <c r="N22" s="85"/>
      <c r="O22" s="85"/>
      <c r="P22" s="85">
        <f>SUM(Mensual[[#This Row],[Ene]:[Dic]])</f>
        <v>300</v>
      </c>
      <c r="Q22" s="32"/>
    </row>
    <row r="23" spans="2:17" ht="26.1" customHeight="1" x14ac:dyDescent="0.2">
      <c r="B23" s="33" t="s">
        <v>12</v>
      </c>
      <c r="C23" s="33" t="s">
        <v>38</v>
      </c>
      <c r="D23" s="85">
        <v>50</v>
      </c>
      <c r="E23" s="85">
        <v>50</v>
      </c>
      <c r="F23" s="85">
        <v>50</v>
      </c>
      <c r="G23" s="85">
        <v>50</v>
      </c>
      <c r="H23" s="85">
        <v>50</v>
      </c>
      <c r="I23" s="85">
        <v>50</v>
      </c>
      <c r="J23" s="85"/>
      <c r="K23" s="85"/>
      <c r="L23" s="85"/>
      <c r="M23" s="85"/>
      <c r="N23" s="85"/>
      <c r="O23" s="85"/>
      <c r="P23" s="85">
        <f>SUM(Mensual[[#This Row],[Ene]:[Dic]])</f>
        <v>300</v>
      </c>
      <c r="Q23" s="32"/>
    </row>
    <row r="24" spans="2:17" ht="26.1" customHeight="1" x14ac:dyDescent="0.2">
      <c r="B24" s="33" t="s">
        <v>12</v>
      </c>
      <c r="C24" s="33" t="s">
        <v>39</v>
      </c>
      <c r="D24" s="85">
        <v>125</v>
      </c>
      <c r="E24" s="85">
        <v>125</v>
      </c>
      <c r="F24" s="85">
        <v>125</v>
      </c>
      <c r="G24" s="85">
        <v>125</v>
      </c>
      <c r="H24" s="85">
        <v>125</v>
      </c>
      <c r="I24" s="85">
        <v>125</v>
      </c>
      <c r="J24" s="85"/>
      <c r="K24" s="85"/>
      <c r="L24" s="85"/>
      <c r="M24" s="85"/>
      <c r="N24" s="85"/>
      <c r="O24" s="85"/>
      <c r="P24" s="85">
        <f>SUM(Mensual[[#This Row],[Ene]:[Dic]])</f>
        <v>750</v>
      </c>
      <c r="Q24" s="32"/>
    </row>
    <row r="25" spans="2:17" ht="26.1" customHeight="1" x14ac:dyDescent="0.2">
      <c r="B25" s="33" t="s">
        <v>12</v>
      </c>
      <c r="C25" s="33" t="s">
        <v>40</v>
      </c>
      <c r="D25" s="85">
        <v>400</v>
      </c>
      <c r="E25" s="85">
        <v>500</v>
      </c>
      <c r="F25" s="85">
        <v>450</v>
      </c>
      <c r="G25" s="85">
        <v>400</v>
      </c>
      <c r="H25" s="85">
        <v>450</v>
      </c>
      <c r="I25" s="85">
        <v>425</v>
      </c>
      <c r="J25" s="85"/>
      <c r="K25" s="85"/>
      <c r="L25" s="85"/>
      <c r="M25" s="85"/>
      <c r="N25" s="85"/>
      <c r="O25" s="85"/>
      <c r="P25" s="85">
        <f>SUM(Mensual[[#This Row],[Ene]:[Dic]])</f>
        <v>2625</v>
      </c>
      <c r="Q25" s="32"/>
    </row>
    <row r="26" spans="2:17" ht="26.1" customHeight="1" x14ac:dyDescent="0.2">
      <c r="B26" s="33" t="s">
        <v>12</v>
      </c>
      <c r="C26" s="33" t="s">
        <v>41</v>
      </c>
      <c r="D26" s="85">
        <v>50</v>
      </c>
      <c r="E26" s="85">
        <v>75</v>
      </c>
      <c r="F26" s="85">
        <v>100</v>
      </c>
      <c r="G26" s="85">
        <v>75</v>
      </c>
      <c r="H26" s="85">
        <v>125</v>
      </c>
      <c r="I26" s="85">
        <v>75</v>
      </c>
      <c r="J26" s="85"/>
      <c r="K26" s="85"/>
      <c r="L26" s="85"/>
      <c r="M26" s="85"/>
      <c r="N26" s="85"/>
      <c r="O26" s="85"/>
      <c r="P26" s="85">
        <f>SUM(Mensual[[#This Row],[Ene]:[Dic]])</f>
        <v>500</v>
      </c>
      <c r="Q26" s="32"/>
    </row>
    <row r="27" spans="2:17" ht="26.1" customHeight="1" x14ac:dyDescent="0.2">
      <c r="B27" s="33" t="s">
        <v>12</v>
      </c>
      <c r="C27" s="33" t="s">
        <v>42</v>
      </c>
      <c r="D27" s="85">
        <v>50</v>
      </c>
      <c r="E27" s="85">
        <v>10</v>
      </c>
      <c r="F27" s="85">
        <v>25</v>
      </c>
      <c r="G27" s="85">
        <v>25</v>
      </c>
      <c r="H27" s="85">
        <v>20</v>
      </c>
      <c r="I27" s="85">
        <v>70</v>
      </c>
      <c r="J27" s="85"/>
      <c r="K27" s="85"/>
      <c r="L27" s="85"/>
      <c r="M27" s="85"/>
      <c r="N27" s="85"/>
      <c r="O27" s="85"/>
      <c r="P27" s="85">
        <f>SUM(Mensual[[#This Row],[Ene]:[Dic]])</f>
        <v>200</v>
      </c>
      <c r="Q27" s="32"/>
    </row>
    <row r="28" spans="2:17" ht="26.1" customHeight="1" x14ac:dyDescent="0.2">
      <c r="B28" s="33" t="s">
        <v>12</v>
      </c>
      <c r="C28" s="33" t="s">
        <v>43</v>
      </c>
      <c r="D28" s="85">
        <v>30</v>
      </c>
      <c r="E28" s="85">
        <v>30</v>
      </c>
      <c r="F28" s="85">
        <v>30</v>
      </c>
      <c r="G28" s="85">
        <v>20</v>
      </c>
      <c r="H28" s="85">
        <v>30</v>
      </c>
      <c r="I28" s="85">
        <v>30</v>
      </c>
      <c r="J28" s="85"/>
      <c r="K28" s="85"/>
      <c r="L28" s="85"/>
      <c r="M28" s="85"/>
      <c r="N28" s="85"/>
      <c r="O28" s="85"/>
      <c r="P28" s="85">
        <f>SUM(Mensual[[#This Row],[Ene]:[Dic]])</f>
        <v>170</v>
      </c>
      <c r="Q28" s="32"/>
    </row>
    <row r="29" spans="2:17" ht="26.1" customHeight="1" x14ac:dyDescent="0.2">
      <c r="B29" s="33" t="s">
        <v>12</v>
      </c>
      <c r="C29" s="33" t="s">
        <v>23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/>
      <c r="K29" s="85"/>
      <c r="L29" s="85"/>
      <c r="M29" s="85"/>
      <c r="N29" s="85"/>
      <c r="O29" s="85"/>
      <c r="P29" s="85">
        <f>SUM(Mensual[[#This Row],[Ene]:[Dic]])</f>
        <v>0</v>
      </c>
      <c r="Q29" s="32"/>
    </row>
    <row r="30" spans="2:17" ht="26.1" customHeight="1" x14ac:dyDescent="0.2">
      <c r="B30" s="33" t="s">
        <v>12</v>
      </c>
      <c r="C30" s="33" t="s">
        <v>24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/>
      <c r="K30" s="85"/>
      <c r="L30" s="85"/>
      <c r="M30" s="85"/>
      <c r="N30" s="85"/>
      <c r="O30" s="85"/>
      <c r="P30" s="85">
        <f>SUM(Mensual[[#This Row],[Ene]:[Dic]])</f>
        <v>0</v>
      </c>
      <c r="Q30" s="32"/>
    </row>
    <row r="31" spans="2:17" ht="26.1" customHeight="1" x14ac:dyDescent="0.2">
      <c r="B31" s="33" t="s">
        <v>12</v>
      </c>
      <c r="C31" s="33" t="s">
        <v>25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/>
      <c r="K31" s="85"/>
      <c r="L31" s="85"/>
      <c r="M31" s="85"/>
      <c r="N31" s="85"/>
      <c r="O31" s="85"/>
      <c r="P31" s="85">
        <f>SUM(Mensual[[#This Row],[Ene]:[Dic]])</f>
        <v>0</v>
      </c>
      <c r="Q31" s="32"/>
    </row>
    <row r="32" spans="2:17" ht="26.1" customHeight="1" x14ac:dyDescent="0.2">
      <c r="B32" s="33" t="s">
        <v>13</v>
      </c>
      <c r="C32" s="33" t="s">
        <v>44</v>
      </c>
      <c r="D32" s="85">
        <v>50</v>
      </c>
      <c r="E32" s="85">
        <v>150</v>
      </c>
      <c r="F32" s="85">
        <v>100</v>
      </c>
      <c r="G32" s="85">
        <v>50</v>
      </c>
      <c r="H32" s="85">
        <v>150</v>
      </c>
      <c r="I32" s="85">
        <v>100</v>
      </c>
      <c r="J32" s="85"/>
      <c r="K32" s="85"/>
      <c r="L32" s="85"/>
      <c r="M32" s="85"/>
      <c r="N32" s="85"/>
      <c r="O32" s="85"/>
      <c r="P32" s="85">
        <f>SUM(Mensual[[#This Row],[Ene]:[Dic]])</f>
        <v>600</v>
      </c>
      <c r="Q32" s="32"/>
    </row>
    <row r="33" spans="2:17" ht="26.1" customHeight="1" x14ac:dyDescent="0.2">
      <c r="B33" s="33" t="s">
        <v>13</v>
      </c>
      <c r="C33" s="33" t="s">
        <v>45</v>
      </c>
      <c r="D33" s="85">
        <v>25</v>
      </c>
      <c r="E33" s="85">
        <v>75</v>
      </c>
      <c r="F33" s="85">
        <v>50</v>
      </c>
      <c r="G33" s="85">
        <v>25</v>
      </c>
      <c r="H33" s="85">
        <v>75</v>
      </c>
      <c r="I33" s="85">
        <v>50</v>
      </c>
      <c r="J33" s="85"/>
      <c r="K33" s="85"/>
      <c r="L33" s="85"/>
      <c r="M33" s="85"/>
      <c r="N33" s="85"/>
      <c r="O33" s="85"/>
      <c r="P33" s="85">
        <f>SUM(Mensual[[#This Row],[Ene]:[Dic]])</f>
        <v>300</v>
      </c>
      <c r="Q33" s="32"/>
    </row>
    <row r="34" spans="2:17" ht="26.1" customHeight="1" x14ac:dyDescent="0.2">
      <c r="B34" s="33" t="s">
        <v>13</v>
      </c>
      <c r="C34" s="33" t="s">
        <v>46</v>
      </c>
      <c r="D34" s="85">
        <v>0</v>
      </c>
      <c r="E34" s="85">
        <v>0</v>
      </c>
      <c r="F34" s="85">
        <v>1000</v>
      </c>
      <c r="G34" s="85">
        <v>0</v>
      </c>
      <c r="H34" s="85">
        <v>0</v>
      </c>
      <c r="I34" s="85">
        <v>1000</v>
      </c>
      <c r="J34" s="85"/>
      <c r="K34" s="85"/>
      <c r="L34" s="85"/>
      <c r="M34" s="85"/>
      <c r="N34" s="85"/>
      <c r="O34" s="85"/>
      <c r="P34" s="85">
        <f>SUM(Mensual[[#This Row],[Ene]:[Dic]])</f>
        <v>2000</v>
      </c>
      <c r="Q34" s="32"/>
    </row>
    <row r="35" spans="2:17" ht="26.1" customHeight="1" x14ac:dyDescent="0.2">
      <c r="B35" s="33" t="s">
        <v>13</v>
      </c>
      <c r="C35" s="33" t="s">
        <v>47</v>
      </c>
      <c r="D35" s="85">
        <v>50</v>
      </c>
      <c r="E35" s="85">
        <v>150</v>
      </c>
      <c r="F35" s="85">
        <v>100</v>
      </c>
      <c r="G35" s="85">
        <v>50</v>
      </c>
      <c r="H35" s="85">
        <v>150</v>
      </c>
      <c r="I35" s="85">
        <v>100</v>
      </c>
      <c r="J35" s="85"/>
      <c r="K35" s="85"/>
      <c r="L35" s="85"/>
      <c r="M35" s="85"/>
      <c r="N35" s="85"/>
      <c r="O35" s="85"/>
      <c r="P35" s="85">
        <f>SUM(Mensual[[#This Row],[Ene]:[Dic]])</f>
        <v>600</v>
      </c>
      <c r="Q35" s="32"/>
    </row>
    <row r="36" spans="2:17" ht="26.1" customHeight="1" x14ac:dyDescent="0.2">
      <c r="B36" s="33" t="s">
        <v>13</v>
      </c>
      <c r="C36" s="33" t="s">
        <v>48</v>
      </c>
      <c r="D36" s="85">
        <v>15</v>
      </c>
      <c r="E36" s="85">
        <v>25</v>
      </c>
      <c r="F36" s="85">
        <v>35</v>
      </c>
      <c r="G36" s="85">
        <v>15</v>
      </c>
      <c r="H36" s="85">
        <v>25</v>
      </c>
      <c r="I36" s="85">
        <v>35</v>
      </c>
      <c r="J36" s="85"/>
      <c r="K36" s="85"/>
      <c r="L36" s="85"/>
      <c r="M36" s="85"/>
      <c r="N36" s="85"/>
      <c r="O36" s="85"/>
      <c r="P36" s="85">
        <f>SUM(Mensual[[#This Row],[Ene]:[Dic]])</f>
        <v>150</v>
      </c>
      <c r="Q36" s="32"/>
    </row>
    <row r="37" spans="2:17" ht="26.1" customHeight="1" x14ac:dyDescent="0.2">
      <c r="B37" s="33" t="s">
        <v>13</v>
      </c>
      <c r="C37" s="33" t="s">
        <v>49</v>
      </c>
      <c r="D37" s="85">
        <v>100</v>
      </c>
      <c r="E37" s="85">
        <v>200</v>
      </c>
      <c r="F37" s="85">
        <v>150</v>
      </c>
      <c r="G37" s="85">
        <v>175</v>
      </c>
      <c r="H37" s="85">
        <v>150</v>
      </c>
      <c r="I37" s="85">
        <v>175</v>
      </c>
      <c r="J37" s="85"/>
      <c r="K37" s="85"/>
      <c r="L37" s="85"/>
      <c r="M37" s="85"/>
      <c r="N37" s="85"/>
      <c r="O37" s="85"/>
      <c r="P37" s="85">
        <f>SUM(Mensual[[#This Row],[Ene]:[Dic]])</f>
        <v>950</v>
      </c>
      <c r="Q37" s="32"/>
    </row>
    <row r="38" spans="2:17" ht="26.1" customHeight="1" x14ac:dyDescent="0.2">
      <c r="B38" s="33" t="s">
        <v>13</v>
      </c>
      <c r="C38" s="33" t="s">
        <v>50</v>
      </c>
      <c r="D38" s="85">
        <v>50</v>
      </c>
      <c r="E38" s="85">
        <v>50</v>
      </c>
      <c r="F38" s="85">
        <v>50</v>
      </c>
      <c r="G38" s="85">
        <v>50</v>
      </c>
      <c r="H38" s="85">
        <v>50</v>
      </c>
      <c r="I38" s="85">
        <v>50</v>
      </c>
      <c r="J38" s="85"/>
      <c r="K38" s="85"/>
      <c r="L38" s="85"/>
      <c r="M38" s="85"/>
      <c r="N38" s="85"/>
      <c r="O38" s="85"/>
      <c r="P38" s="85">
        <f>SUM(Mensual[[#This Row],[Ene]:[Dic]])</f>
        <v>300</v>
      </c>
      <c r="Q38" s="32"/>
    </row>
    <row r="39" spans="2:17" ht="26.1" customHeight="1" x14ac:dyDescent="0.2">
      <c r="B39" s="33" t="s">
        <v>13</v>
      </c>
      <c r="C39" s="33" t="s">
        <v>51</v>
      </c>
      <c r="D39" s="85">
        <v>25</v>
      </c>
      <c r="E39" s="85">
        <v>25</v>
      </c>
      <c r="F39" s="85">
        <v>25</v>
      </c>
      <c r="G39" s="85">
        <v>25</v>
      </c>
      <c r="H39" s="85">
        <v>25</v>
      </c>
      <c r="I39" s="85">
        <v>25</v>
      </c>
      <c r="J39" s="85"/>
      <c r="K39" s="85"/>
      <c r="L39" s="85"/>
      <c r="M39" s="85"/>
      <c r="N39" s="85"/>
      <c r="O39" s="85"/>
      <c r="P39" s="85">
        <f>SUM(Mensual[[#This Row],[Ene]:[Dic]])</f>
        <v>150</v>
      </c>
      <c r="Q39" s="32"/>
    </row>
    <row r="40" spans="2:17" ht="26.1" customHeight="1" x14ac:dyDescent="0.2">
      <c r="B40" s="33" t="s">
        <v>13</v>
      </c>
      <c r="C40" s="33" t="s">
        <v>52</v>
      </c>
      <c r="D40" s="85">
        <v>400</v>
      </c>
      <c r="E40" s="85">
        <v>400</v>
      </c>
      <c r="F40" s="85">
        <v>400</v>
      </c>
      <c r="G40" s="85">
        <v>400</v>
      </c>
      <c r="H40" s="85">
        <v>400</v>
      </c>
      <c r="I40" s="85">
        <v>400</v>
      </c>
      <c r="J40" s="85"/>
      <c r="K40" s="85"/>
      <c r="L40" s="85"/>
      <c r="M40" s="85"/>
      <c r="N40" s="85"/>
      <c r="O40" s="85"/>
      <c r="P40" s="85">
        <f>SUM(Mensual[[#This Row],[Ene]:[Dic]])</f>
        <v>2400</v>
      </c>
      <c r="Q40" s="32"/>
    </row>
    <row r="41" spans="2:17" ht="26.1" customHeight="1" x14ac:dyDescent="0.2">
      <c r="B41" s="33" t="s">
        <v>13</v>
      </c>
      <c r="C41" s="33" t="s">
        <v>22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/>
      <c r="K41" s="85"/>
      <c r="L41" s="85"/>
      <c r="M41" s="85"/>
      <c r="N41" s="85"/>
      <c r="O41" s="85"/>
      <c r="P41" s="85">
        <f>SUM(Mensual[[#This Row],[Ene]:[Dic]])</f>
        <v>0</v>
      </c>
      <c r="Q41" s="32"/>
    </row>
    <row r="42" spans="2:17" ht="26.1" customHeight="1" x14ac:dyDescent="0.2">
      <c r="B42" s="33" t="s">
        <v>13</v>
      </c>
      <c r="C42" s="33" t="s">
        <v>23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/>
      <c r="K42" s="85"/>
      <c r="L42" s="85"/>
      <c r="M42" s="85"/>
      <c r="N42" s="85"/>
      <c r="O42" s="85"/>
      <c r="P42" s="85">
        <f>SUM(Mensual[[#This Row],[Ene]:[Dic]])</f>
        <v>0</v>
      </c>
      <c r="Q42" s="32"/>
    </row>
    <row r="43" spans="2:17" ht="26.1" customHeight="1" x14ac:dyDescent="0.2">
      <c r="B43" s="33" t="s">
        <v>14</v>
      </c>
      <c r="C43" s="33" t="s">
        <v>53</v>
      </c>
      <c r="D43" s="85">
        <v>416.66666666666669</v>
      </c>
      <c r="E43" s="85">
        <v>416.66666666666669</v>
      </c>
      <c r="F43" s="85">
        <v>416.66666666666669</v>
      </c>
      <c r="G43" s="85">
        <v>416.66666666666669</v>
      </c>
      <c r="H43" s="85">
        <v>416.66666666666669</v>
      </c>
      <c r="I43" s="85">
        <v>416.66666666666669</v>
      </c>
      <c r="J43" s="85"/>
      <c r="K43" s="85"/>
      <c r="L43" s="85"/>
      <c r="M43" s="85"/>
      <c r="N43" s="85"/>
      <c r="O43" s="85"/>
      <c r="P43" s="85">
        <f>SUM(Mensual[[#This Row],[Ene]:[Dic]])</f>
        <v>2500</v>
      </c>
      <c r="Q43" s="32"/>
    </row>
    <row r="44" spans="2:17" ht="26.1" customHeight="1" x14ac:dyDescent="0.2">
      <c r="B44" s="33" t="s">
        <v>14</v>
      </c>
      <c r="C44" s="33" t="s">
        <v>54</v>
      </c>
      <c r="D44" s="85">
        <v>1000</v>
      </c>
      <c r="E44" s="85">
        <v>1000</v>
      </c>
      <c r="F44" s="85">
        <v>1000</v>
      </c>
      <c r="G44" s="85">
        <v>1000</v>
      </c>
      <c r="H44" s="85">
        <v>1000</v>
      </c>
      <c r="I44" s="85">
        <v>1000</v>
      </c>
      <c r="J44" s="85"/>
      <c r="K44" s="85"/>
      <c r="L44" s="85"/>
      <c r="M44" s="85"/>
      <c r="N44" s="85"/>
      <c r="O44" s="85"/>
      <c r="P44" s="85">
        <f>SUM(Mensual[[#This Row],[Ene]:[Dic]])</f>
        <v>6000</v>
      </c>
      <c r="Q44" s="32"/>
    </row>
    <row r="45" spans="2:17" ht="26.1" customHeight="1" x14ac:dyDescent="0.2">
      <c r="B45" s="33" t="s">
        <v>14</v>
      </c>
      <c r="C45" s="33" t="s">
        <v>55</v>
      </c>
      <c r="D45" s="85">
        <v>500</v>
      </c>
      <c r="E45" s="85">
        <v>500</v>
      </c>
      <c r="F45" s="85">
        <v>500</v>
      </c>
      <c r="G45" s="85">
        <v>500</v>
      </c>
      <c r="H45" s="85">
        <v>500</v>
      </c>
      <c r="I45" s="85">
        <v>500</v>
      </c>
      <c r="J45" s="85"/>
      <c r="K45" s="85"/>
      <c r="L45" s="85"/>
      <c r="M45" s="85"/>
      <c r="N45" s="85"/>
      <c r="O45" s="85"/>
      <c r="P45" s="85">
        <f>SUM(Mensual[[#This Row],[Ene]:[Dic]])</f>
        <v>3000</v>
      </c>
      <c r="Q45" s="32"/>
    </row>
    <row r="46" spans="2:17" ht="26.1" customHeight="1" x14ac:dyDescent="0.2">
      <c r="B46" s="33" t="s">
        <v>14</v>
      </c>
      <c r="C46" s="33" t="s">
        <v>22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/>
      <c r="K46" s="85"/>
      <c r="L46" s="85"/>
      <c r="M46" s="85"/>
      <c r="N46" s="85"/>
      <c r="O46" s="85"/>
      <c r="P46" s="85">
        <f>SUM(Mensual[[#This Row],[Ene]:[Dic]])</f>
        <v>0</v>
      </c>
      <c r="Q46" s="32"/>
    </row>
    <row r="47" spans="2:17" ht="26.1" customHeight="1" x14ac:dyDescent="0.2">
      <c r="B47" s="33" t="s">
        <v>14</v>
      </c>
      <c r="C47" s="33" t="s">
        <v>23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/>
      <c r="K47" s="85"/>
      <c r="L47" s="85"/>
      <c r="M47" s="85"/>
      <c r="N47" s="85"/>
      <c r="O47" s="85"/>
      <c r="P47" s="85">
        <f>SUM(Mensual[[#This Row],[Ene]:[Dic]])</f>
        <v>0</v>
      </c>
      <c r="Q47" s="32"/>
    </row>
    <row r="48" spans="2:17" ht="26.1" customHeight="1" x14ac:dyDescent="0.2">
      <c r="B48" s="34" t="s">
        <v>16</v>
      </c>
      <c r="C48" s="77"/>
      <c r="D48" s="86">
        <f>SUMIF(Mensual[Tipo],"Ingresos",Mensual[Ene])-SUMIF(Mensual[Tipo],"&lt;&gt;Ingresos",Mensual[Ene])</f>
        <v>3692.5</v>
      </c>
      <c r="E48" s="86">
        <f>SUMIF(Mensual[Tipo],"Ingresos",Mensual[Feb])-SUMIF(Mensual[Tipo],"&lt;&gt;Ingresos",Mensual[Feb])</f>
        <v>3247.5</v>
      </c>
      <c r="F48" s="86">
        <f>SUMIF(Mensual[Tipo],"Ingresos",Mensual[Mar])-SUMIF(Mensual[Tipo],"&lt;&gt;Ingresos",Mensual[Mar])</f>
        <v>2522.5</v>
      </c>
      <c r="G48" s="86">
        <f>SUMIF(Mensual[Tipo],"Ingresos",Mensual[Abr])-SUMIF(Mensual[Tipo],"&lt;&gt;Ingresos",Mensual[Abr])</f>
        <v>3427.5</v>
      </c>
      <c r="H48" s="86">
        <f>SUMIF(Mensual[Tipo],"Ingresos",Mensual[May])-SUMIF(Mensual[Tipo],"&lt;&gt;Ingresos",Mensual[May])</f>
        <v>2887.5</v>
      </c>
      <c r="I48" s="86">
        <f>SUMIF(Mensual[Tipo],"Ingresos",Mensual[Jun])-SUMIF(Mensual[Tipo],"&lt;&gt;Ingresos",Mensual[Jun])</f>
        <v>2602.5</v>
      </c>
      <c r="J48" s="86">
        <f>SUMIF(Mensual[Tipo],"Ingresos",Mensual[Jul])-SUMIF(Mensual[Tipo],"&lt;&gt;Ingresos",Mensual[Jul])</f>
        <v>0</v>
      </c>
      <c r="K48" s="86">
        <f>SUMIF(Mensual[Tipo],"Ingresos",Mensual[Ago])-SUMIF(Mensual[Tipo],"&lt;&gt;Ingresos",Mensual[Ago])</f>
        <v>0</v>
      </c>
      <c r="L48" s="86">
        <f>SUMIF(Mensual[Tipo],"Ingresos",Mensual[Sep])-SUMIF(Mensual[Tipo],"&lt;&gt;Ingresos",Mensual[Sep])</f>
        <v>0</v>
      </c>
      <c r="M48" s="86">
        <f>SUMIF(Mensual[Tipo],"Ingresos",Mensual[Oct])-SUMIF(Mensual[Tipo],"&lt;&gt;Ingresos",Mensual[Oct])</f>
        <v>0</v>
      </c>
      <c r="N48" s="86">
        <f>SUMIF(Mensual[Tipo],"Ingresos",Mensual[Nov])-SUMIF(Mensual[Tipo],"&lt;&gt;Ingresos",Mensual[Nov])</f>
        <v>0</v>
      </c>
      <c r="O48" s="86">
        <f>SUMIF(Mensual[Tipo],"Ingresos",Mensual[Dic])-SUMIF(Mensual[Tipo],"&lt;&gt;Ingresos",Mensual[Dic])</f>
        <v>0</v>
      </c>
      <c r="P48" s="86">
        <f>SUMIF(Mensual[Tipo],"Ingresos",Mensual[Total])-SUMIF(Mensual[Tipo],"&lt;&gt;Ingresos",Mensual[Total])</f>
        <v>18380</v>
      </c>
    </row>
    <row r="49" spans="2:16" ht="26.1" customHeight="1" x14ac:dyDescent="0.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</sheetData>
  <mergeCells count="2">
    <mergeCell ref="D2:E2"/>
    <mergeCell ref="F2:K2"/>
  </mergeCells>
  <conditionalFormatting sqref="B5:P47">
    <cfRule type="expression" dxfId="78" priority="1">
      <formula>(MOD(ROW(),2)&lt;&gt;0)*($B5="Ingresos")</formula>
    </cfRule>
    <cfRule type="expression" dxfId="77" priority="2">
      <formula>(MOD(ROW(),2)=0)*($B5="Ingresos")</formula>
    </cfRule>
  </conditionalFormatting>
  <dataValidations count="10">
    <dataValidation type="list" errorStyle="warning" allowBlank="1" showInputMessage="1" showErrorMessage="1" error="Seleccione un tipo de la lista. Seleccione CANCELAR, presione ALT+FLECHA ABAJO para ver las opciones y después use la tecla de FLECHA ABAJO y ENTRAR para realizar una selección" sqref="B5:B47" xr:uid="{00000000-0002-0000-0200-000000000000}">
      <formula1>"Ingresos,Gastos,Discrecional,Ahorros"</formula1>
    </dataValidation>
    <dataValidation allowBlank="1" showInputMessage="1" showErrorMessage="1" promptTitle="Flujo de efectivo mensual" prompt="_x000a_Crear estado de flujo de caja mensual en esta hoja de trabajo. _x000a__x000a_Introduzca los detalles en la tabla mensual. El flujo de caja mensual total se calcula automáticamente en la celda D2. La sugerencia está en la celda F2." sqref="A1" xr:uid="{00000000-0002-0000-0200-000001000000}"/>
    <dataValidation allowBlank="1" showInputMessage="1" showErrorMessage="1" prompt="El título de la hoja de cálculo se encuentra en esta celda" sqref="B1" xr:uid="{00000000-0002-0000-0200-000002000000}"/>
    <dataValidation allowBlank="1" showInputMessage="1" showErrorMessage="1" prompt="Seleccione Tipo en esta columna, debajo de este encabezado. Presione ALT+FLECHA ABAJO para abrir las opciones y, después, la FLECHA ABAJO y ENTRAR para realizar la selección. Use filtros de encabezado para buscar entradas concretas." sqref="B4" xr:uid="{00000000-0002-0000-0200-000003000000}"/>
    <dataValidation allowBlank="1" showInputMessage="1" showErrorMessage="1" prompt="Escriba la descripción en esta columna, debajo de este encabezado" sqref="C4" xr:uid="{00000000-0002-0000-0200-000004000000}"/>
    <dataValidation allowBlank="1" showInputMessage="1" showErrorMessage="1" prompt="Escriba el valor de este mes en esta columna, debajo de este encabezado" sqref="D4:O4" xr:uid="{00000000-0002-0000-0200-000005000000}"/>
    <dataValidation allowBlank="1" showInputMessage="1" showErrorMessage="1" prompt="El total se calcula automáticamente en esta columna, debajo de este encabezado" sqref="P4" xr:uid="{00000000-0002-0000-0200-000006000000}"/>
    <dataValidation allowBlank="1" showInputMessage="1" showErrorMessage="1" prompt="Los minigráficos se actualizan automáticamente en esta columna, debajo de este encabezado" sqref="Q4" xr:uid="{00000000-0002-0000-0200-000007000000}"/>
    <dataValidation allowBlank="1" showInputMessage="1" showErrorMessage="1" prompt="El flujo de efectivo mensual total se calcula automáticamente en la celda de la derecha" sqref="B2:C2" xr:uid="{00000000-0002-0000-0200-000008000000}"/>
    <dataValidation allowBlank="1" showInputMessage="1" showErrorMessage="1" prompt="El flujo de efectivo mensual total se calcula automáticamente en esta celda" sqref="D2:E2" xr:uid="{00000000-0002-0000-0200-000009000000}"/>
  </dataValidations>
  <hyperlinks>
    <hyperlink ref="H1" location="Guía!A1" tooltip="Seleccione esta opción para ir a la hoja de cálculo Guía" display="Navigation button for Guide worksheet is in this cell." xr:uid="{00000000-0004-0000-0200-000000000000}"/>
    <hyperlink ref="K1" location="'Resumen diario'!A1" tooltip="Seleccione esta opción para ir a la hoja de cálculo Resumen diario" display="DAILY SUMMARY" xr:uid="{00000000-0004-0000-0200-000001000000}"/>
    <hyperlink ref="J1" location="'Flujo de efectivo mensual'!A1" tooltip="Seleccione para ir a la celda A1 en esta hoja de cálculo" display="MONTHLY CASH FLOW" xr:uid="{00000000-0004-0000-0200-000002000000}"/>
    <hyperlink ref="I1" location="'Flujo de efectivo anual'!A1" tooltip="Seleccione para ir a la hoja de cálculo Flujo de efectivo anual" display="ANNUAL CASH FLOW" xr:uid="{00000000-0004-0000-0200-000003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P5:P13 P14:P21 P22:P28 P29:P39 P40:P47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xr2:uid="{00000000-0003-0000-0200-000000000000}">
          <x14:colorSeries theme="3" tint="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'Flujo de efectivo mensual'!D5:O5</xm:f>
              <xm:sqref>Q5</xm:sqref>
            </x14:sparkline>
            <x14:sparkline>
              <xm:f>'Flujo de efectivo mensual'!D6:O6</xm:f>
              <xm:sqref>Q6</xm:sqref>
            </x14:sparkline>
            <x14:sparkline>
              <xm:f>'Flujo de efectivo mensual'!D7:O7</xm:f>
              <xm:sqref>Q7</xm:sqref>
            </x14:sparkline>
            <x14:sparkline>
              <xm:f>'Flujo de efectivo mensual'!D8:O8</xm:f>
              <xm:sqref>Q8</xm:sqref>
            </x14:sparkline>
            <x14:sparkline>
              <xm:f>'Flujo de efectivo mensual'!D9:O9</xm:f>
              <xm:sqref>Q9</xm:sqref>
            </x14:sparkline>
            <x14:sparkline>
              <xm:f>'Flujo de efectivo mensual'!D10:O10</xm:f>
              <xm:sqref>Q10</xm:sqref>
            </x14:sparkline>
            <x14:sparkline>
              <xm:f>'Flujo de efectivo mensual'!D11:O11</xm:f>
              <xm:sqref>Q11</xm:sqref>
            </x14:sparkline>
            <x14:sparkline>
              <xm:f>'Flujo de efectivo mensual'!D12:O12</xm:f>
              <xm:sqref>Q12</xm:sqref>
            </x14:sparkline>
            <x14:sparkline>
              <xm:f>'Flujo de efectivo mensual'!D13:O13</xm:f>
              <xm:sqref>Q13</xm:sqref>
            </x14:sparkline>
            <x14:sparkline>
              <xm:f>'Flujo de efectivo mensual'!D14:O14</xm:f>
              <xm:sqref>Q14</xm:sqref>
            </x14:sparkline>
            <x14:sparkline>
              <xm:f>'Flujo de efectivo mensual'!D15:O15</xm:f>
              <xm:sqref>Q15</xm:sqref>
            </x14:sparkline>
            <x14:sparkline>
              <xm:f>'Flujo de efectivo mensual'!D16:O16</xm:f>
              <xm:sqref>Q16</xm:sqref>
            </x14:sparkline>
            <x14:sparkline>
              <xm:f>'Flujo de efectivo mensual'!D17:O17</xm:f>
              <xm:sqref>Q17</xm:sqref>
            </x14:sparkline>
            <x14:sparkline>
              <xm:f>'Flujo de efectivo mensual'!D18:O18</xm:f>
              <xm:sqref>Q18</xm:sqref>
            </x14:sparkline>
            <x14:sparkline>
              <xm:f>'Flujo de efectivo mensual'!D19:O19</xm:f>
              <xm:sqref>Q19</xm:sqref>
            </x14:sparkline>
            <x14:sparkline>
              <xm:f>'Flujo de efectivo mensual'!D20:O20</xm:f>
              <xm:sqref>Q20</xm:sqref>
            </x14:sparkline>
            <x14:sparkline>
              <xm:f>'Flujo de efectivo mensual'!D21:O21</xm:f>
              <xm:sqref>Q21</xm:sqref>
            </x14:sparkline>
            <x14:sparkline>
              <xm:f>'Flujo de efectivo mensual'!D22:O22</xm:f>
              <xm:sqref>Q22</xm:sqref>
            </x14:sparkline>
            <x14:sparkline>
              <xm:f>'Flujo de efectivo mensual'!D23:O23</xm:f>
              <xm:sqref>Q23</xm:sqref>
            </x14:sparkline>
            <x14:sparkline>
              <xm:f>'Flujo de efectivo mensual'!D24:O24</xm:f>
              <xm:sqref>Q24</xm:sqref>
            </x14:sparkline>
            <x14:sparkline>
              <xm:f>'Flujo de efectivo mensual'!D25:O25</xm:f>
              <xm:sqref>Q25</xm:sqref>
            </x14:sparkline>
            <x14:sparkline>
              <xm:f>'Flujo de efectivo mensual'!D26:O26</xm:f>
              <xm:sqref>Q26</xm:sqref>
            </x14:sparkline>
            <x14:sparkline>
              <xm:f>'Flujo de efectivo mensual'!D27:O27</xm:f>
              <xm:sqref>Q27</xm:sqref>
            </x14:sparkline>
            <x14:sparkline>
              <xm:f>'Flujo de efectivo mensual'!D28:O28</xm:f>
              <xm:sqref>Q28</xm:sqref>
            </x14:sparkline>
            <x14:sparkline>
              <xm:f>'Flujo de efectivo mensual'!D29:O29</xm:f>
              <xm:sqref>Q29</xm:sqref>
            </x14:sparkline>
            <x14:sparkline>
              <xm:f>'Flujo de efectivo mensual'!D30:O30</xm:f>
              <xm:sqref>Q30</xm:sqref>
            </x14:sparkline>
            <x14:sparkline>
              <xm:f>'Flujo de efectivo mensual'!D31:O31</xm:f>
              <xm:sqref>Q31</xm:sqref>
            </x14:sparkline>
            <x14:sparkline>
              <xm:f>'Flujo de efectivo mensual'!D32:O32</xm:f>
              <xm:sqref>Q32</xm:sqref>
            </x14:sparkline>
            <x14:sparkline>
              <xm:f>'Flujo de efectivo mensual'!D33:O33</xm:f>
              <xm:sqref>Q33</xm:sqref>
            </x14:sparkline>
            <x14:sparkline>
              <xm:f>'Flujo de efectivo mensual'!D34:O34</xm:f>
              <xm:sqref>Q34</xm:sqref>
            </x14:sparkline>
            <x14:sparkline>
              <xm:f>'Flujo de efectivo mensual'!D35:O35</xm:f>
              <xm:sqref>Q35</xm:sqref>
            </x14:sparkline>
            <x14:sparkline>
              <xm:f>'Flujo de efectivo mensual'!D36:O36</xm:f>
              <xm:sqref>Q36</xm:sqref>
            </x14:sparkline>
            <x14:sparkline>
              <xm:f>'Flujo de efectivo mensual'!D37:O37</xm:f>
              <xm:sqref>Q37</xm:sqref>
            </x14:sparkline>
            <x14:sparkline>
              <xm:f>'Flujo de efectivo mensual'!D38:O38</xm:f>
              <xm:sqref>Q38</xm:sqref>
            </x14:sparkline>
            <x14:sparkline>
              <xm:f>'Flujo de efectivo mensual'!D39:O39</xm:f>
              <xm:sqref>Q39</xm:sqref>
            </x14:sparkline>
            <x14:sparkline>
              <xm:f>'Flujo de efectivo mensual'!D40:O40</xm:f>
              <xm:sqref>Q40</xm:sqref>
            </x14:sparkline>
            <x14:sparkline>
              <xm:f>'Flujo de efectivo mensual'!D41:O41</xm:f>
              <xm:sqref>Q41</xm:sqref>
            </x14:sparkline>
            <x14:sparkline>
              <xm:f>'Flujo de efectivo mensual'!D42:O42</xm:f>
              <xm:sqref>Q42</xm:sqref>
            </x14:sparkline>
            <x14:sparkline>
              <xm:f>'Flujo de efectivo mensual'!D43:O43</xm:f>
              <xm:sqref>Q43</xm:sqref>
            </x14:sparkline>
            <x14:sparkline>
              <xm:f>'Flujo de efectivo mensual'!D44:O44</xm:f>
              <xm:sqref>Q44</xm:sqref>
            </x14:sparkline>
            <x14:sparkline>
              <xm:f>'Flujo de efectivo mensual'!D45:O45</xm:f>
              <xm:sqref>Q45</xm:sqref>
            </x14:sparkline>
            <x14:sparkline>
              <xm:f>'Flujo de efectivo mensual'!D46:O46</xm:f>
              <xm:sqref>Q46</xm:sqref>
            </x14:sparkline>
            <x14:sparkline>
              <xm:f>'Flujo de efectivo mensual'!D47:O47</xm:f>
              <xm:sqref>Q47</xm:sqref>
            </x14:sparkline>
          </x14:sparklines>
        </x14:sparklineGroup>
      </x14:sparklineGroup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autoPageBreaks="0" fitToPage="1"/>
  </sheetPr>
  <dimension ref="A1:AC29"/>
  <sheetViews>
    <sheetView showGridLines="0" zoomScaleNormal="100" workbookViewId="0"/>
  </sheetViews>
  <sheetFormatPr defaultColWidth="20.77734375" defaultRowHeight="14.25" x14ac:dyDescent="0.2"/>
  <cols>
    <col min="1" max="1" width="1.77734375" style="2" customWidth="1"/>
    <col min="2" max="4" width="19" style="2" customWidth="1"/>
    <col min="5" max="5" width="2.6640625" style="2" customWidth="1"/>
    <col min="6" max="8" width="19" style="2" customWidth="1"/>
    <col min="9" max="9" width="2.6640625" style="2" customWidth="1"/>
    <col min="10" max="12" width="19" style="2" customWidth="1"/>
    <col min="13" max="13" width="2.6640625" style="2" customWidth="1"/>
    <col min="14" max="16" width="19" style="2" customWidth="1"/>
    <col min="17" max="17" width="1.77734375" style="2" customWidth="1"/>
    <col min="18" max="18" width="24.77734375" style="2" hidden="1" customWidth="1"/>
    <col min="19" max="19" width="15.33203125" style="2" hidden="1" customWidth="1"/>
    <col min="20" max="20" width="1.77734375" style="2" hidden="1" customWidth="1"/>
    <col min="21" max="21" width="26.6640625" style="2" hidden="1" customWidth="1"/>
    <col min="22" max="22" width="12.21875" style="2" hidden="1" customWidth="1"/>
    <col min="23" max="23" width="1.77734375" style="2" hidden="1" customWidth="1"/>
    <col min="24" max="24" width="17.33203125" style="2" hidden="1" customWidth="1"/>
    <col min="25" max="25" width="12.21875" style="2" hidden="1" customWidth="1"/>
    <col min="26" max="26" width="1.77734375" style="2" hidden="1" customWidth="1"/>
    <col min="27" max="27" width="18.21875" style="2" hidden="1" customWidth="1"/>
    <col min="28" max="28" width="12.21875" style="2" hidden="1" customWidth="1"/>
    <col min="29" max="16384" width="20.77734375" style="2"/>
  </cols>
  <sheetData>
    <row r="1" spans="1:29" s="16" customFormat="1" ht="44.1" customHeight="1" x14ac:dyDescent="0.2">
      <c r="A1" s="18"/>
      <c r="B1" s="16" t="s">
        <v>0</v>
      </c>
      <c r="Q1" s="16" t="s">
        <v>8</v>
      </c>
    </row>
    <row r="2" spans="1:29" s="3" customFormat="1" ht="44.1" customHeight="1" x14ac:dyDescent="0.2">
      <c r="B2" s="75"/>
      <c r="C2" s="75" t="s">
        <v>77</v>
      </c>
      <c r="D2" s="96">
        <f>AnnualCashFlowToDate</f>
        <v>42250</v>
      </c>
      <c r="E2" s="96"/>
      <c r="F2" s="57"/>
      <c r="G2" s="94" t="s">
        <v>79</v>
      </c>
      <c r="H2" s="94"/>
      <c r="I2" s="94"/>
      <c r="J2" s="94"/>
      <c r="K2" s="94"/>
      <c r="L2" s="94"/>
      <c r="M2" s="38"/>
      <c r="N2" s="38"/>
      <c r="O2" s="22"/>
      <c r="P2" s="22"/>
    </row>
    <row r="3" spans="1:29" s="3" customFormat="1" ht="33.950000000000003" customHeight="1" x14ac:dyDescent="0.2">
      <c r="B3" s="19"/>
      <c r="C3" s="19"/>
      <c r="D3" s="79"/>
      <c r="E3" s="79"/>
      <c r="F3" s="79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9" s="21" customFormat="1" ht="33.950000000000003" customHeight="1" thickBot="1" x14ac:dyDescent="0.25">
      <c r="B4" s="97" t="s">
        <v>74</v>
      </c>
      <c r="C4" s="97"/>
      <c r="D4" s="97"/>
      <c r="F4" s="97" t="s">
        <v>78</v>
      </c>
      <c r="G4" s="97"/>
      <c r="H4" s="97"/>
      <c r="J4" s="97" t="s">
        <v>80</v>
      </c>
      <c r="K4" s="97"/>
      <c r="L4" s="97"/>
      <c r="N4" s="97" t="s">
        <v>81</v>
      </c>
      <c r="O4" s="97"/>
      <c r="P4" s="97"/>
    </row>
    <row r="5" spans="1:29" customFormat="1" ht="33.950000000000003" customHeight="1" x14ac:dyDescent="0.2">
      <c r="B5" s="14" t="s">
        <v>75</v>
      </c>
      <c r="C5" s="101">
        <f>Ingresos!C11</f>
        <v>125000</v>
      </c>
      <c r="D5" s="101"/>
      <c r="F5" s="14" t="s">
        <v>75</v>
      </c>
      <c r="G5" s="101">
        <f>Gastos[[#Totals],[Anual  ]]</f>
        <v>46500</v>
      </c>
      <c r="H5" s="101"/>
      <c r="J5" s="14" t="s">
        <v>75</v>
      </c>
      <c r="K5" s="101">
        <f>Discrecional[[#Totals],[Anual  ]]</f>
        <v>13250</v>
      </c>
      <c r="L5" s="101"/>
      <c r="N5" s="15" t="s">
        <v>75</v>
      </c>
      <c r="O5" s="99">
        <f>Ahorros[[#Totals],[Anual  ]]</f>
        <v>23000</v>
      </c>
      <c r="P5" s="99"/>
    </row>
    <row r="6" spans="1:29" ht="339.95" customHeight="1" x14ac:dyDescent="0.2">
      <c r="B6" s="72"/>
      <c r="C6" s="72"/>
      <c r="D6" s="72"/>
      <c r="F6" s="72"/>
      <c r="G6" s="72"/>
      <c r="H6" s="72"/>
      <c r="J6" s="72"/>
      <c r="K6" s="72"/>
      <c r="L6" s="72"/>
      <c r="N6" s="72"/>
      <c r="O6" s="72"/>
      <c r="P6" s="72"/>
    </row>
    <row r="7" spans="1:29" ht="12" customHeight="1" x14ac:dyDescent="0.2">
      <c r="B7" s="28"/>
      <c r="C7" s="28"/>
      <c r="D7" s="28"/>
      <c r="F7" s="28"/>
      <c r="G7" s="28"/>
      <c r="H7" s="28"/>
      <c r="J7" s="28"/>
      <c r="K7" s="28"/>
      <c r="L7" s="28"/>
      <c r="N7" s="28"/>
      <c r="O7" s="28"/>
      <c r="P7" s="28"/>
    </row>
    <row r="8" spans="1:29" customFormat="1" ht="33.950000000000003" customHeight="1" x14ac:dyDescent="0.2">
      <c r="B8" s="69" t="s">
        <v>76</v>
      </c>
      <c r="C8" s="100">
        <f>Ingresos!D11</f>
        <v>10416.666666666668</v>
      </c>
      <c r="D8" s="100"/>
      <c r="F8" s="69" t="s">
        <v>76</v>
      </c>
      <c r="G8" s="100">
        <f>Gastos[[#Totals],[Mensual ]]</f>
        <v>3875</v>
      </c>
      <c r="H8" s="100"/>
      <c r="J8" s="69" t="s">
        <v>76</v>
      </c>
      <c r="K8" s="100">
        <f>Discrecional[[#Totals],[Mensual ]]</f>
        <v>1104.1666666666665</v>
      </c>
      <c r="L8" s="100"/>
      <c r="N8" s="70" t="s">
        <v>76</v>
      </c>
      <c r="O8" s="98">
        <f>Ahorros!D10</f>
        <v>1916.6666666666667</v>
      </c>
      <c r="P8" s="98"/>
    </row>
    <row r="10" spans="1:29" ht="14.25" customHeight="1" x14ac:dyDescent="0.2">
      <c r="R10" s="68" t="s">
        <v>88</v>
      </c>
      <c r="S10" t="s">
        <v>91</v>
      </c>
      <c r="T10"/>
      <c r="U10" s="68" t="s">
        <v>88</v>
      </c>
      <c r="V10" t="s">
        <v>90</v>
      </c>
      <c r="W10"/>
      <c r="X10" s="68" t="s">
        <v>88</v>
      </c>
      <c r="Y10" t="s">
        <v>90</v>
      </c>
      <c r="Z10"/>
      <c r="AA10" s="68" t="s">
        <v>88</v>
      </c>
      <c r="AB10" t="s">
        <v>90</v>
      </c>
      <c r="AC10"/>
    </row>
    <row r="11" spans="1:29" ht="14.25" customHeight="1" x14ac:dyDescent="0.2">
      <c r="R11" s="88" t="s">
        <v>23</v>
      </c>
      <c r="S11" s="89">
        <v>0</v>
      </c>
      <c r="T11"/>
      <c r="U11" s="88" t="s">
        <v>22</v>
      </c>
      <c r="V11" s="90">
        <v>0</v>
      </c>
      <c r="W11"/>
      <c r="X11" s="88" t="s">
        <v>23</v>
      </c>
      <c r="Y11" s="89">
        <v>0</v>
      </c>
      <c r="Z11"/>
      <c r="AA11" s="88" t="s">
        <v>22</v>
      </c>
      <c r="AB11" s="89">
        <v>0</v>
      </c>
      <c r="AC11"/>
    </row>
    <row r="12" spans="1:29" ht="14.25" customHeight="1" x14ac:dyDescent="0.2">
      <c r="R12" s="88" t="s">
        <v>24</v>
      </c>
      <c r="S12" s="89">
        <v>0</v>
      </c>
      <c r="T12"/>
      <c r="U12" s="88" t="s">
        <v>23</v>
      </c>
      <c r="V12" s="90">
        <v>0</v>
      </c>
      <c r="W12"/>
      <c r="X12" s="88" t="s">
        <v>22</v>
      </c>
      <c r="Y12" s="89">
        <v>0</v>
      </c>
      <c r="Z12"/>
      <c r="AA12" s="88" t="s">
        <v>23</v>
      </c>
      <c r="AB12" s="89">
        <v>0</v>
      </c>
      <c r="AC12"/>
    </row>
    <row r="13" spans="1:29" ht="14.25" customHeight="1" x14ac:dyDescent="0.2">
      <c r="R13" s="88" t="s">
        <v>25</v>
      </c>
      <c r="S13" s="89">
        <v>0</v>
      </c>
      <c r="T13"/>
      <c r="U13" s="88" t="s">
        <v>36</v>
      </c>
      <c r="V13" s="90">
        <v>150</v>
      </c>
      <c r="W13"/>
      <c r="X13" s="88" t="s">
        <v>48</v>
      </c>
      <c r="Y13" s="89">
        <v>300</v>
      </c>
      <c r="Z13"/>
      <c r="AA13" s="88" t="s">
        <v>53</v>
      </c>
      <c r="AB13" s="89">
        <v>5000</v>
      </c>
      <c r="AC13"/>
    </row>
    <row r="14" spans="1:29" ht="14.25" customHeight="1" x14ac:dyDescent="0.2">
      <c r="R14" s="88" t="s">
        <v>21</v>
      </c>
      <c r="S14" s="89">
        <v>5000</v>
      </c>
      <c r="T14"/>
      <c r="U14" s="88" t="s">
        <v>28</v>
      </c>
      <c r="V14" s="90">
        <v>200</v>
      </c>
      <c r="W14"/>
      <c r="X14" s="88" t="s">
        <v>51</v>
      </c>
      <c r="Y14" s="89">
        <v>300</v>
      </c>
      <c r="Z14"/>
      <c r="AA14" s="88" t="s">
        <v>87</v>
      </c>
      <c r="AB14" s="89">
        <v>6000</v>
      </c>
      <c r="AC14"/>
    </row>
    <row r="15" spans="1:29" ht="14.25" customHeight="1" x14ac:dyDescent="0.2">
      <c r="R15" s="88" t="s">
        <v>22</v>
      </c>
      <c r="S15" s="89">
        <v>30000</v>
      </c>
      <c r="T15"/>
      <c r="U15" s="88" t="s">
        <v>31</v>
      </c>
      <c r="V15" s="90">
        <v>250</v>
      </c>
      <c r="W15"/>
      <c r="X15" s="88" t="s">
        <v>50</v>
      </c>
      <c r="Y15" s="89">
        <v>600</v>
      </c>
      <c r="Z15"/>
      <c r="AA15" s="88" t="s">
        <v>86</v>
      </c>
      <c r="AB15" s="89">
        <v>12000</v>
      </c>
      <c r="AC15"/>
    </row>
    <row r="16" spans="1:29" x14ac:dyDescent="0.2">
      <c r="R16" s="88" t="s">
        <v>20</v>
      </c>
      <c r="S16" s="89">
        <v>90000</v>
      </c>
      <c r="T16"/>
      <c r="U16" s="88" t="s">
        <v>85</v>
      </c>
      <c r="V16" s="90">
        <v>600</v>
      </c>
      <c r="W16"/>
      <c r="X16" s="88" t="s">
        <v>45</v>
      </c>
      <c r="Y16" s="89">
        <v>600</v>
      </c>
      <c r="Z16"/>
      <c r="AA16" s="88" t="s">
        <v>89</v>
      </c>
      <c r="AB16" s="89">
        <v>23000</v>
      </c>
      <c r="AC16"/>
    </row>
    <row r="17" spans="18:29" ht="14.25" customHeight="1" x14ac:dyDescent="0.2">
      <c r="R17" s="88" t="s">
        <v>89</v>
      </c>
      <c r="S17" s="89">
        <v>125000</v>
      </c>
      <c r="T17"/>
      <c r="U17" s="88" t="s">
        <v>37</v>
      </c>
      <c r="V17" s="90">
        <v>600</v>
      </c>
      <c r="W17"/>
      <c r="X17" s="88" t="s">
        <v>47</v>
      </c>
      <c r="Y17" s="89">
        <v>1200</v>
      </c>
      <c r="Z17"/>
      <c r="AA17"/>
      <c r="AB17"/>
      <c r="AC17"/>
    </row>
    <row r="18" spans="18:29" ht="14.25" customHeight="1" x14ac:dyDescent="0.2">
      <c r="R18"/>
      <c r="S18"/>
      <c r="T18"/>
      <c r="U18" s="88" t="s">
        <v>38</v>
      </c>
      <c r="V18" s="90">
        <v>600</v>
      </c>
      <c r="W18"/>
      <c r="X18" s="88" t="s">
        <v>44</v>
      </c>
      <c r="Y18" s="89">
        <v>1200</v>
      </c>
      <c r="Z18"/>
      <c r="AA18"/>
      <c r="AB18"/>
      <c r="AC18"/>
    </row>
    <row r="19" spans="18:29" ht="14.25" customHeight="1" x14ac:dyDescent="0.2">
      <c r="R19"/>
      <c r="S19"/>
      <c r="T19"/>
      <c r="U19" s="88" t="s">
        <v>42</v>
      </c>
      <c r="V19" s="90">
        <v>600</v>
      </c>
      <c r="W19"/>
      <c r="X19" s="88" t="s">
        <v>49</v>
      </c>
      <c r="Y19" s="89">
        <v>2000</v>
      </c>
      <c r="Z19"/>
      <c r="AA19"/>
      <c r="AB19"/>
      <c r="AC19"/>
    </row>
    <row r="20" spans="18:29" ht="14.25" customHeight="1" x14ac:dyDescent="0.2">
      <c r="R20"/>
      <c r="S20"/>
      <c r="T20"/>
      <c r="U20" s="88" t="s">
        <v>33</v>
      </c>
      <c r="V20" s="90">
        <v>600</v>
      </c>
      <c r="W20"/>
      <c r="X20" s="88" t="s">
        <v>46</v>
      </c>
      <c r="Y20" s="89">
        <v>2250</v>
      </c>
      <c r="Z20"/>
      <c r="AA20"/>
      <c r="AB20"/>
      <c r="AC20"/>
    </row>
    <row r="21" spans="18:29" ht="14.25" customHeight="1" x14ac:dyDescent="0.2">
      <c r="R21"/>
      <c r="S21"/>
      <c r="T21"/>
      <c r="U21" s="88" t="s">
        <v>32</v>
      </c>
      <c r="V21" s="90">
        <v>1200</v>
      </c>
      <c r="W21"/>
      <c r="X21" s="88" t="s">
        <v>52</v>
      </c>
      <c r="Y21" s="89">
        <v>4800</v>
      </c>
      <c r="Z21"/>
      <c r="AA21"/>
      <c r="AB21"/>
      <c r="AC21"/>
    </row>
    <row r="22" spans="18:29" ht="14.25" customHeight="1" x14ac:dyDescent="0.2">
      <c r="R22"/>
      <c r="S22"/>
      <c r="T22"/>
      <c r="U22" s="88" t="s">
        <v>41</v>
      </c>
      <c r="V22" s="90">
        <v>1200</v>
      </c>
      <c r="W22"/>
      <c r="X22" s="88" t="s">
        <v>89</v>
      </c>
      <c r="Y22" s="89">
        <v>13250</v>
      </c>
      <c r="Z22"/>
      <c r="AA22"/>
      <c r="AB22"/>
      <c r="AC22"/>
    </row>
    <row r="23" spans="18:29" ht="14.25" customHeight="1" x14ac:dyDescent="0.2">
      <c r="R23"/>
      <c r="S23"/>
      <c r="T23"/>
      <c r="U23" s="88" t="s">
        <v>39</v>
      </c>
      <c r="V23" s="90">
        <v>1500</v>
      </c>
      <c r="W23"/>
      <c r="X23"/>
      <c r="Y23"/>
      <c r="Z23"/>
      <c r="AA23"/>
      <c r="AB23"/>
      <c r="AC23"/>
    </row>
    <row r="24" spans="18:29" ht="14.25" customHeight="1" x14ac:dyDescent="0.2">
      <c r="R24"/>
      <c r="S24"/>
      <c r="T24"/>
      <c r="U24" s="88" t="s">
        <v>27</v>
      </c>
      <c r="V24" s="90">
        <v>2500</v>
      </c>
      <c r="W24"/>
      <c r="X24"/>
      <c r="Y24"/>
      <c r="Z24"/>
      <c r="AA24"/>
      <c r="AB24"/>
      <c r="AC24"/>
    </row>
    <row r="25" spans="18:29" ht="14.25" customHeight="1" x14ac:dyDescent="0.2">
      <c r="R25"/>
      <c r="S25"/>
      <c r="T25"/>
      <c r="U25" s="88" t="s">
        <v>29</v>
      </c>
      <c r="V25" s="90">
        <v>4000</v>
      </c>
      <c r="W25"/>
      <c r="X25"/>
      <c r="Y25"/>
      <c r="Z25"/>
      <c r="AA25"/>
      <c r="AB25"/>
      <c r="AC25"/>
    </row>
    <row r="26" spans="18:29" ht="14.25" customHeight="1" x14ac:dyDescent="0.2">
      <c r="R26"/>
      <c r="S26"/>
      <c r="T26"/>
      <c r="U26" s="88" t="s">
        <v>40</v>
      </c>
      <c r="V26" s="90">
        <v>5000</v>
      </c>
      <c r="W26"/>
      <c r="X26"/>
      <c r="Y26"/>
      <c r="Z26"/>
      <c r="AA26"/>
      <c r="AB26"/>
      <c r="AC26"/>
    </row>
    <row r="27" spans="18:29" ht="14.25" customHeight="1" x14ac:dyDescent="0.2">
      <c r="R27"/>
      <c r="S27"/>
      <c r="T27"/>
      <c r="U27" s="88" t="s">
        <v>26</v>
      </c>
      <c r="V27" s="90">
        <v>12500</v>
      </c>
      <c r="W27"/>
      <c r="X27"/>
      <c r="Y27"/>
      <c r="Z27"/>
      <c r="AA27"/>
      <c r="AB27"/>
      <c r="AC27"/>
    </row>
    <row r="28" spans="18:29" ht="14.25" customHeight="1" x14ac:dyDescent="0.2">
      <c r="U28" s="88" t="s">
        <v>30</v>
      </c>
      <c r="V28" s="90">
        <v>15000</v>
      </c>
      <c r="AC28"/>
    </row>
    <row r="29" spans="18:29" ht="14.25" customHeight="1" x14ac:dyDescent="0.2">
      <c r="U29" s="88" t="s">
        <v>89</v>
      </c>
      <c r="V29" s="90">
        <v>46500</v>
      </c>
    </row>
  </sheetData>
  <mergeCells count="14">
    <mergeCell ref="D2:E2"/>
    <mergeCell ref="G2:L2"/>
    <mergeCell ref="N4:P4"/>
    <mergeCell ref="O8:P8"/>
    <mergeCell ref="O5:P5"/>
    <mergeCell ref="B4:D4"/>
    <mergeCell ref="F4:H4"/>
    <mergeCell ref="J4:L4"/>
    <mergeCell ref="K8:L8"/>
    <mergeCell ref="K5:L5"/>
    <mergeCell ref="C8:D8"/>
    <mergeCell ref="G8:H8"/>
    <mergeCell ref="G5:H5"/>
    <mergeCell ref="C5:D5"/>
  </mergeCells>
  <dataValidations xWindow="226" yWindow="702" count="29">
    <dataValidation allowBlank="1" showInputMessage="1" showErrorMessage="1" promptTitle="Flujo de efectivo anual" prompt="_x000a_Crear reporte flujo de efectivo anual hoja cálculo. _x000a__x000a_Poner detalles cuatro hojas cálculo._x000a__x000a_Total flujo de efectivo a la fecha calculado en D2. Para actualizar los gráficos, ir a cinta Datos &gt; Actualizar todo. Tip en G2." sqref="A1" xr:uid="{00000000-0002-0000-0300-000000000000}"/>
    <dataValidation allowBlank="1" showInputMessage="1" showErrorMessage="1" prompt="Los ingresos totales anuales se calculan automáticamente en la celda de la derecha" sqref="B5" xr:uid="{00000000-0002-0000-0300-000001000000}"/>
    <dataValidation allowBlank="1" showInputMessage="1" showErrorMessage="1" prompt="Los ingresos totales anuales se calculan automáticamente en esta celda" sqref="C5:D5" xr:uid="{00000000-0002-0000-0300-000002000000}"/>
    <dataValidation allowBlank="1" showInputMessage="1" showErrorMessage="1" prompt="Los ingresos totales mensuales se calculan automáticamente en la celda de la derecha" sqref="B8" xr:uid="{00000000-0002-0000-0300-000003000000}"/>
    <dataValidation allowBlank="1" showInputMessage="1" showErrorMessage="1" prompt="El total de ingresos mensuales se calcula automáticamente en esta celda" sqref="C8:D8" xr:uid="{00000000-0002-0000-0300-000004000000}"/>
    <dataValidation allowBlank="1" showInputMessage="1" showErrorMessage="1" prompt="El total de gastos anuales se calcula automáticamente en la celda de la derecha" sqref="F5" xr:uid="{00000000-0002-0000-0300-000005000000}"/>
    <dataValidation allowBlank="1" showInputMessage="1" showErrorMessage="1" prompt="El total de gastos anuales se calcula automáticamente en esta celda" sqref="G5:H5" xr:uid="{00000000-0002-0000-0300-000006000000}"/>
    <dataValidation allowBlank="1" showInputMessage="1" showErrorMessage="1" prompt="El total de gastos manuales se calcula automáticamente en la celda de la derecha" sqref="F8" xr:uid="{00000000-0002-0000-0300-000007000000}"/>
    <dataValidation allowBlank="1" showInputMessage="1" showErrorMessage="1" prompt="El total de gastos mensuales se calcula automáticamente en esta celda" sqref="G8:H8" xr:uid="{00000000-0002-0000-0300-000008000000}"/>
    <dataValidation allowBlank="1" showInputMessage="1" showErrorMessage="1" prompt="El total de gastos discrecionales anuales se calcula automáticamente en la celda de la derecha" sqref="J5" xr:uid="{00000000-0002-0000-0300-000009000000}"/>
    <dataValidation allowBlank="1" showInputMessage="1" showErrorMessage="1" prompt="El total de gastos discrecionales anuales se calcula automáticamente en esta celda" sqref="K5:L5" xr:uid="{00000000-0002-0000-0300-00000A000000}"/>
    <dataValidation allowBlank="1" showInputMessage="1" showErrorMessage="1" prompt="El total de gastos discrecionales mensuales se calcula automáticamente en la celda de la derecha" sqref="J8" xr:uid="{00000000-0002-0000-0300-00000B000000}"/>
    <dataValidation allowBlank="1" showInputMessage="1" showErrorMessage="1" prompt="El total de gastos discrecionales mensuales se calcula automáticamente en esta celda" sqref="K8:L8" xr:uid="{00000000-0002-0000-0300-00000C000000}"/>
    <dataValidation allowBlank="1" showInputMessage="1" showErrorMessage="1" prompt="El total de ahorros anuales se calcula automáticamente en la celda de la derecha" sqref="N5" xr:uid="{00000000-0002-0000-0300-00000D000000}"/>
    <dataValidation allowBlank="1" showInputMessage="1" showErrorMessage="1" prompt="El total de ahorros anuales se calcula automáticamente en esta celda" sqref="O5:P5" xr:uid="{00000000-0002-0000-0300-00000E000000}"/>
    <dataValidation allowBlank="1" showInputMessage="1" showErrorMessage="1" prompt="El total de ahorros mensuales se calcula automáticamente en la celda de la derecha" sqref="N8" xr:uid="{00000000-0002-0000-0300-00000F000000}"/>
    <dataValidation allowBlank="1" showInputMessage="1" showErrorMessage="1" prompt="El total de ahorro mensual se calcula automáticamente en esta celda" sqref="O8:P8" xr:uid="{00000000-0002-0000-0300-000010000000}"/>
    <dataValidation allowBlank="1" showInputMessage="1" showErrorMessage="1" prompt="El título de la hoja de cálculo se encuentra en esta celda" sqref="B1" xr:uid="{00000000-0002-0000-0300-000011000000}"/>
    <dataValidation allowBlank="1" showInputMessage="1" showErrorMessage="1" prompt="Los ingresos anuales totales se calculan automáticamente en la celda D5 y los ingresos mensuales de la celda D8. El gráfico de barras dinámicas está en la celda B6._x000a__x000a_To actualizar el gráfico, vaya a la cinta datos -&gt; Actualizar todo" sqref="B4:D4" xr:uid="{00000000-0002-0000-0300-000012000000}"/>
    <dataValidation allowBlank="1" showInputMessage="1" showErrorMessage="1" prompt="Los gastos anuales totales se calculan automáticamente en la celda H5 y en los gastos mensuales de la celda H8. El gráfico de barras dinámicas está en la celda F6._x000a__x000a_To actualizar el gráfico, vaya a la cinta datos -&gt; Actualizar todo" sqref="F4:H4" xr:uid="{00000000-0002-0000-0300-000013000000}"/>
    <dataValidation allowBlank="1" showInputMessage="1" showErrorMessage="1" prompt="Los gastos totales discrecionales anuales se calculan automáticamente en celda L5 y en los gastos mensuales de la celda L8. El gráfico de barras dinámicas está en la celda J6._x000a__x000a_To actualizar el gráfico, vaya a la cinta datos -&gt; Actualizar todo" sqref="J4:L4" xr:uid="{00000000-0002-0000-0300-000014000000}"/>
    <dataValidation allowBlank="1" showInputMessage="1" showErrorMessage="1" prompt="El ahorro anual total se calcula automáticamente en la celda P5 y el ahorro mensual en la celda P8. El gráfico de barras dinámicas está en la celda N6._x000a__x000a_To actualizar el gráfico, vaya a la cinta datos -&gt; Actualizar todo" sqref="N4:P4" xr:uid="{00000000-0002-0000-0300-000015000000}"/>
    <dataValidation allowBlank="1" showInputMessage="1" showErrorMessage="1" prompt="En esta celda se encuentra un gráfico circular que muestra los ingresos de diferentes orígenes." sqref="B7:D7" xr:uid="{00000000-0002-0000-0300-000016000000}"/>
    <dataValidation allowBlank="1" showInputMessage="1" showErrorMessage="1" prompt="El gráfico de barras dinámicas que muestra los ingresos de varios orígenes está en este cell._x000a__x000a_To actualizar el gráfico, vaya a la cinta datos -&gt; Actualizar todo" sqref="B6:D6" xr:uid="{00000000-0002-0000-0300-000017000000}"/>
    <dataValidation allowBlank="1" showInputMessage="1" showErrorMessage="1" prompt="El total de flujo de efectivo hasta la fecha se calcula automáticamente en la celda de la derecha" sqref="B2:C2" xr:uid="{00000000-0002-0000-0300-000018000000}"/>
    <dataValidation allowBlank="1" showInputMessage="1" showErrorMessage="1" prompt="El flujo de efectivo total hasta la fecha se calcula automáticamente en esta celda. _x000a_To actualizar los gráficos, vaya a la cinta datos -&gt;Referenciar todo" sqref="D2:E2" xr:uid="{00000000-0002-0000-0300-000019000000}"/>
    <dataValidation allowBlank="1" showInputMessage="1" showErrorMessage="1" prompt="El gráfico de barras dinámicas que muestra los gastos en los que se incurre está en este cell._x000a__x000a_To actualizar el gráfico, vaya a la cinta datos -&gt; Actualizar todo" sqref="F6:H6" xr:uid="{00000000-0002-0000-0300-00001A000000}"/>
    <dataValidation allowBlank="1" showInputMessage="1" showErrorMessage="1" prompt="Gráfico de barras dinámicas en el que se muestran los gastos discrecionales en este cell._x000a__x000a_To actualizar el gráfico, vaya a la cinta datos -&gt; Actualizar todo" sqref="J6:L6" xr:uid="{00000000-0002-0000-0300-00001B000000}"/>
    <dataValidation allowBlank="1" showInputMessage="1" showErrorMessage="1" prompt="El gráfico de barras dinámicas que muestra los ahorros y las inversiones está en este cell._x000a__x000a_To actualizar el gráfico, vaya a la cinta datos -&gt; Actualizar todo" sqref="N6:P6" xr:uid="{00000000-0002-0000-0300-00001C000000}"/>
  </dataValidations>
  <hyperlinks>
    <hyperlink ref="J1" location="Guía!A1" tooltip="Seleccione esta opción para ir a la hoja de cálculo Guía" display="Navigation button for Guide worksheet is in this cell." xr:uid="{00000000-0004-0000-0300-000000000000}"/>
    <hyperlink ref="H1:I1" location="'Flujo de efectivo anual'!A1" tooltip="Seleccione para ir a la celda A1 en esta hoja de cálculo" display="ANNUAL CASH FLOW" xr:uid="{00000000-0004-0000-0300-000001000000}"/>
    <hyperlink ref="L1" location="'Flujo de efectivo mensual'!A1" tooltip="Seleccione para ir a la hoja de cálculo Flujo de efectivo mensual" display="'Monthly Cash Flow'!A1" xr:uid="{00000000-0004-0000-0300-000002000000}"/>
  </hyperlinks>
  <printOptions horizontalCentered="1"/>
  <pageMargins left="0.25" right="0.25" top="0.75" bottom="0.75" header="0.3" footer="0.3"/>
  <pageSetup paperSize="9" fitToHeight="0" orientation="landscape" r:id="rId5"/>
  <headerFooter differentFirst="1">
    <oddFooter>Page &amp;P of &amp;N</oddFooter>
  </headerFooter>
  <drawing r:id="rId6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autoPageBreaks="0" fitToPage="1"/>
  </sheetPr>
  <dimension ref="A1:I11"/>
  <sheetViews>
    <sheetView showGridLines="0" zoomScaleNormal="100" workbookViewId="0"/>
  </sheetViews>
  <sheetFormatPr defaultColWidth="16.6640625" defaultRowHeight="30" customHeight="1" x14ac:dyDescent="0.2"/>
  <cols>
    <col min="1" max="1" width="1.77734375" style="24" customWidth="1"/>
    <col min="2" max="2" width="29.88671875" style="24" customWidth="1"/>
    <col min="3" max="9" width="14.77734375" style="24" customWidth="1"/>
    <col min="10" max="10" width="1.77734375" style="24" customWidth="1"/>
    <col min="11" max="16384" width="16.6640625" style="24"/>
  </cols>
  <sheetData>
    <row r="1" spans="1:9" s="16" customFormat="1" ht="44.1" customHeight="1" x14ac:dyDescent="0.2">
      <c r="A1" s="18"/>
      <c r="B1" s="16" t="s">
        <v>0</v>
      </c>
    </row>
    <row r="2" spans="1:9" s="3" customFormat="1" ht="44.1" customHeight="1" x14ac:dyDescent="0.2">
      <c r="B2" s="73"/>
      <c r="C2" s="73" t="s">
        <v>77</v>
      </c>
      <c r="D2" s="93">
        <f>AnnualCashFlowToDate</f>
        <v>42250</v>
      </c>
      <c r="E2" s="93"/>
      <c r="F2" s="94" t="s">
        <v>84</v>
      </c>
      <c r="G2" s="94"/>
      <c r="H2" s="94"/>
      <c r="I2" s="94"/>
    </row>
    <row r="3" spans="1:9" s="2" customFormat="1" ht="33.950000000000003" customHeight="1" x14ac:dyDescent="0.2">
      <c r="B3" s="56"/>
      <c r="C3" s="56"/>
      <c r="D3" s="80"/>
      <c r="E3" s="80"/>
      <c r="F3" s="92"/>
      <c r="G3" s="92"/>
      <c r="H3" s="92"/>
      <c r="I3" s="92"/>
    </row>
    <row r="4" spans="1:9" s="35" customFormat="1" ht="33.950000000000003" customHeight="1" x14ac:dyDescent="0.2">
      <c r="B4" s="55" t="s">
        <v>11</v>
      </c>
      <c r="C4" s="58" t="s">
        <v>82</v>
      </c>
      <c r="D4" s="58" t="s">
        <v>83</v>
      </c>
      <c r="F4" s="59"/>
      <c r="G4" s="59"/>
      <c r="H4" s="59"/>
      <c r="I4" s="59"/>
    </row>
    <row r="5" spans="1:9" ht="30" customHeight="1" x14ac:dyDescent="0.2">
      <c r="B5" s="60" t="s">
        <v>20</v>
      </c>
      <c r="C5" s="87">
        <v>90000</v>
      </c>
      <c r="D5" s="87">
        <f>Ingresos[[#This Row],[Anual  ]]/12</f>
        <v>7500</v>
      </c>
    </row>
    <row r="6" spans="1:9" ht="30" customHeight="1" x14ac:dyDescent="0.2">
      <c r="B6" s="60" t="s">
        <v>21</v>
      </c>
      <c r="C6" s="87">
        <v>5000</v>
      </c>
      <c r="D6" s="87">
        <f>Ingresos[[#This Row],[Anual  ]]/12</f>
        <v>416.66666666666669</v>
      </c>
    </row>
    <row r="7" spans="1:9" ht="30" customHeight="1" x14ac:dyDescent="0.2">
      <c r="B7" s="60" t="s">
        <v>22</v>
      </c>
      <c r="C7" s="87">
        <v>30000</v>
      </c>
      <c r="D7" s="87">
        <f>Ingresos[[#This Row],[Anual  ]]/12</f>
        <v>2500</v>
      </c>
    </row>
    <row r="8" spans="1:9" ht="30" customHeight="1" x14ac:dyDescent="0.2">
      <c r="B8" s="60" t="s">
        <v>23</v>
      </c>
      <c r="C8" s="87">
        <v>0</v>
      </c>
      <c r="D8" s="87">
        <f>Ingresos[[#This Row],[Anual  ]]/12</f>
        <v>0</v>
      </c>
    </row>
    <row r="9" spans="1:9" ht="30" customHeight="1" x14ac:dyDescent="0.2">
      <c r="B9" s="60" t="s">
        <v>24</v>
      </c>
      <c r="C9" s="87">
        <v>0</v>
      </c>
      <c r="D9" s="87">
        <f>Ingresos[[#This Row],[Anual  ]]/12</f>
        <v>0</v>
      </c>
    </row>
    <row r="10" spans="1:9" ht="30" customHeight="1" x14ac:dyDescent="0.2">
      <c r="B10" s="60" t="s">
        <v>25</v>
      </c>
      <c r="C10" s="87">
        <v>0</v>
      </c>
      <c r="D10" s="87">
        <f>Ingresos[[#This Row],[Anual  ]]/12</f>
        <v>0</v>
      </c>
    </row>
    <row r="11" spans="1:9" s="39" customFormat="1" ht="30" customHeight="1" x14ac:dyDescent="0.2">
      <c r="B11" s="60" t="s">
        <v>16</v>
      </c>
      <c r="C11" s="87">
        <f>SUBTOTAL(109,Ingresos[[Anual  ]])</f>
        <v>125000</v>
      </c>
      <c r="D11" s="87">
        <f>SUBTOTAL(109,Ingresos[[Mensual ]])</f>
        <v>10416.666666666668</v>
      </c>
    </row>
  </sheetData>
  <mergeCells count="2">
    <mergeCell ref="D2:E2"/>
    <mergeCell ref="F2:I3"/>
  </mergeCells>
  <dataValidations xWindow="999" yWindow="322" count="8">
    <dataValidation allowBlank="1" showInputMessage="1" showErrorMessage="1" prompt="Los ingresos mensuales se calculan automáticamente en esta columna, debajo de este encabezado" sqref="D4" xr:uid="{00000000-0002-0000-0400-000000000000}"/>
    <dataValidation allowBlank="1" showInputMessage="1" showErrorMessage="1" prompt="Escriba los ingresos anuales en esta columna, debajo de este encabezado" sqref="C4" xr:uid="{00000000-0002-0000-0400-000001000000}"/>
    <dataValidation allowBlank="1" showInputMessage="1" showErrorMessage="1" prompt="Escriba los elementos de ingreso en esta columna, debajo de este encabezado" sqref="B4" xr:uid="{00000000-0002-0000-0400-000002000000}"/>
    <dataValidation allowBlank="1" showInputMessage="1" showErrorMessage="1" prompt="El título de la hoja de cálculo se encuentra en esta celda" sqref="B1" xr:uid="{00000000-0002-0000-0400-000003000000}"/>
    <dataValidation allowBlank="1" showInputMessage="1" showErrorMessage="1" prompt="Ingrese los detalles en la tabla de Ingresos en esta hoja de trabajo. _x000a__x000a_ El flujo de caja total hasta la fecha se calcula automáticamente en la celda D2. La sugerencia está en la celda F2." sqref="A1" xr:uid="{00000000-0002-0000-0400-000004000000}"/>
    <dataValidation allowBlank="1" showInputMessage="1" showErrorMessage="1" prompt="El total de flujo de efectivo hasta la fecha se calcula automáticamente en la celda de la derecha" sqref="B2:C2" xr:uid="{00000000-0002-0000-0400-000005000000}"/>
    <dataValidation allowBlank="1" showInputMessage="1" showErrorMessage="1" prompt="El flujo de caja total hasta la fecha se calcula automáticamente en esta celda" sqref="D2:E2" xr:uid="{00000000-0002-0000-0400-000006000000}"/>
    <dataValidation allowBlank="1" showInputMessage="1" showErrorMessage="1" prompt="Esta es una estimación anual. Use esta hoja de cálculo si desea ver los importes anuales con valores mensuales estimados._x000a_Si desea agregar elementos diarios a la tabla, calcule el valor o cantidad anual y coloque el valor en la columna Anual." sqref="F2:I3" xr:uid="{AAE0C1C3-15EA-4303-9143-560F786363E9}"/>
  </dataValidations>
  <hyperlinks>
    <hyperlink ref="I1" location="Gastos!A1" tooltip="Seleccione esta opción para ir a la hoja de cálculo Gastos" display="EXPENSES" xr:uid="{00000000-0004-0000-0400-000000000000}"/>
    <hyperlink ref="F1" location="Guía!A1" tooltip="Seleccione esta opción para ir a la hoja de cálculo Guía" display="Navigation button for Guide worksheet is in this cell." xr:uid="{00000000-0004-0000-0400-000001000000}"/>
    <hyperlink ref="G1" location="'Resumen diario'!A1" tooltip="Seleccione esta opción para ir a la hoja de cálculo Resumen diario" display="DAILY SUMMARY" xr:uid="{00000000-0004-0000-0400-000002000000}"/>
    <hyperlink ref="H1" location="Ingresos!A1" tooltip="Seleccione para ir a la celda A1 en esta hoja de cálculo" display="INCOME" xr:uid="{00000000-0004-0000-0400-000003000000}"/>
  </hyperlinks>
  <printOptions horizontalCentered="1"/>
  <pageMargins left="0.25" right="0.25" top="0.5" bottom="0.5" header="0.5" footer="0.5"/>
  <pageSetup paperSize="9" fitToHeight="0" orientation="landscape" r:id="rId1"/>
  <headerFooter differentFirst="1">
    <oddFooter>Page &amp;P of &amp;N</oddFooter>
  </headerFooter>
  <ignoredErrors>
    <ignoredError sqref="D8:D10" emptyCellReference="1"/>
  </ignoredErrors>
  <drawing r:id="rId2"/>
  <tableParts count="1">
    <tablePart r:id="rId3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autoPageBreaks="0" fitToPage="1"/>
  </sheetPr>
  <dimension ref="A1:I23"/>
  <sheetViews>
    <sheetView showGridLines="0" zoomScaleNormal="100" workbookViewId="0"/>
  </sheetViews>
  <sheetFormatPr defaultColWidth="16.6640625" defaultRowHeight="30" customHeight="1" x14ac:dyDescent="0.2"/>
  <cols>
    <col min="1" max="1" width="1.77734375" style="24" customWidth="1"/>
    <col min="2" max="2" width="29.88671875" style="24" customWidth="1"/>
    <col min="3" max="9" width="14.77734375" style="24" customWidth="1"/>
    <col min="10" max="10" width="1.77734375" style="24" customWidth="1"/>
    <col min="11" max="16384" width="16.6640625" style="24"/>
  </cols>
  <sheetData>
    <row r="1" spans="1:9" s="16" customFormat="1" ht="44.1" customHeight="1" x14ac:dyDescent="0.2">
      <c r="A1" s="18"/>
      <c r="B1" s="16" t="s">
        <v>0</v>
      </c>
    </row>
    <row r="2" spans="1:9" s="3" customFormat="1" ht="44.1" customHeight="1" x14ac:dyDescent="0.2">
      <c r="B2" s="73"/>
      <c r="C2" s="73" t="s">
        <v>77</v>
      </c>
      <c r="D2" s="93">
        <f>AnnualCashFlowToDate</f>
        <v>42250</v>
      </c>
      <c r="E2" s="93"/>
      <c r="F2" s="94" t="s">
        <v>84</v>
      </c>
      <c r="G2" s="94"/>
      <c r="H2" s="94"/>
      <c r="I2" s="94"/>
    </row>
    <row r="3" spans="1:9" s="3" customFormat="1" ht="33.950000000000003" customHeight="1" x14ac:dyDescent="0.2">
      <c r="B3" s="63"/>
      <c r="C3" s="63"/>
      <c r="D3" s="81"/>
      <c r="E3" s="81"/>
      <c r="F3" s="92"/>
      <c r="G3" s="92"/>
      <c r="H3" s="92"/>
      <c r="I3" s="92"/>
    </row>
    <row r="4" spans="1:9" s="36" customFormat="1" ht="33.950000000000003" customHeight="1" x14ac:dyDescent="0.2">
      <c r="B4" s="55" t="s">
        <v>12</v>
      </c>
      <c r="C4" s="82" t="s">
        <v>82</v>
      </c>
      <c r="D4" s="82" t="s">
        <v>83</v>
      </c>
    </row>
    <row r="5" spans="1:9" ht="30" customHeight="1" x14ac:dyDescent="0.2">
      <c r="B5" s="60" t="s">
        <v>26</v>
      </c>
      <c r="C5" s="87">
        <v>12500</v>
      </c>
      <c r="D5" s="87">
        <f>Gastos[[#This Row],[Anual  ]]/12</f>
        <v>1041.6666666666667</v>
      </c>
    </row>
    <row r="6" spans="1:9" ht="30" customHeight="1" x14ac:dyDescent="0.2">
      <c r="B6" s="60" t="s">
        <v>27</v>
      </c>
      <c r="C6" s="87">
        <v>2500</v>
      </c>
      <c r="D6" s="87">
        <f>Gastos[[#This Row],[Anual  ]]/12</f>
        <v>208.33333333333334</v>
      </c>
    </row>
    <row r="7" spans="1:9" ht="30" customHeight="1" x14ac:dyDescent="0.2">
      <c r="B7" s="60" t="s">
        <v>28</v>
      </c>
      <c r="C7" s="87">
        <v>200</v>
      </c>
      <c r="D7" s="87">
        <f>Gastos[[#This Row],[Anual  ]]/12</f>
        <v>16.666666666666668</v>
      </c>
    </row>
    <row r="8" spans="1:9" ht="30" customHeight="1" x14ac:dyDescent="0.2">
      <c r="B8" s="60" t="s">
        <v>29</v>
      </c>
      <c r="C8" s="87">
        <v>4000</v>
      </c>
      <c r="D8" s="87">
        <f>Gastos[[#This Row],[Anual  ]]/12</f>
        <v>333.33333333333331</v>
      </c>
    </row>
    <row r="9" spans="1:9" ht="30" customHeight="1" x14ac:dyDescent="0.2">
      <c r="B9" s="60" t="s">
        <v>30</v>
      </c>
      <c r="C9" s="87">
        <v>15000</v>
      </c>
      <c r="D9" s="87">
        <f>Gastos[[#This Row],[Anual  ]]/12</f>
        <v>1250</v>
      </c>
    </row>
    <row r="10" spans="1:9" ht="30" customHeight="1" x14ac:dyDescent="0.2">
      <c r="B10" s="60" t="s">
        <v>31</v>
      </c>
      <c r="C10" s="87">
        <v>250</v>
      </c>
      <c r="D10" s="87">
        <f>Gastos[[#This Row],[Anual  ]]/12</f>
        <v>20.833333333333332</v>
      </c>
    </row>
    <row r="11" spans="1:9" ht="30" customHeight="1" x14ac:dyDescent="0.2">
      <c r="B11" s="60" t="s">
        <v>32</v>
      </c>
      <c r="C11" s="87">
        <v>1200</v>
      </c>
      <c r="D11" s="87">
        <f>Gastos[[#This Row],[Anual  ]]/12</f>
        <v>100</v>
      </c>
    </row>
    <row r="12" spans="1:9" ht="30" customHeight="1" x14ac:dyDescent="0.2">
      <c r="B12" s="60" t="s">
        <v>33</v>
      </c>
      <c r="C12" s="87">
        <v>600</v>
      </c>
      <c r="D12" s="87">
        <f>Gastos[[#This Row],[Anual  ]]/12</f>
        <v>50</v>
      </c>
    </row>
    <row r="13" spans="1:9" ht="30" customHeight="1" x14ac:dyDescent="0.2">
      <c r="B13" s="60" t="s">
        <v>85</v>
      </c>
      <c r="C13" s="87">
        <v>600</v>
      </c>
      <c r="D13" s="87">
        <f>Gastos[[#This Row],[Anual  ]]/12</f>
        <v>50</v>
      </c>
    </row>
    <row r="14" spans="1:9" ht="30" customHeight="1" x14ac:dyDescent="0.2">
      <c r="B14" s="60" t="s">
        <v>36</v>
      </c>
      <c r="C14" s="87">
        <v>150</v>
      </c>
      <c r="D14" s="87">
        <f>Gastos[[#This Row],[Anual  ]]/12</f>
        <v>12.5</v>
      </c>
    </row>
    <row r="15" spans="1:9" ht="30" customHeight="1" x14ac:dyDescent="0.2">
      <c r="B15" s="60" t="s">
        <v>37</v>
      </c>
      <c r="C15" s="87">
        <v>600</v>
      </c>
      <c r="D15" s="87">
        <f>Gastos[[#This Row],[Anual  ]]/12</f>
        <v>50</v>
      </c>
    </row>
    <row r="16" spans="1:9" ht="30" customHeight="1" x14ac:dyDescent="0.2">
      <c r="B16" s="60" t="s">
        <v>38</v>
      </c>
      <c r="C16" s="87">
        <v>600</v>
      </c>
      <c r="D16" s="87">
        <f>Gastos[[#This Row],[Anual  ]]/12</f>
        <v>50</v>
      </c>
    </row>
    <row r="17" spans="2:4" ht="30" customHeight="1" x14ac:dyDescent="0.2">
      <c r="B17" s="60" t="s">
        <v>39</v>
      </c>
      <c r="C17" s="87">
        <v>1500</v>
      </c>
      <c r="D17" s="87">
        <f>Gastos[[#This Row],[Anual  ]]/12</f>
        <v>125</v>
      </c>
    </row>
    <row r="18" spans="2:4" ht="30" customHeight="1" x14ac:dyDescent="0.2">
      <c r="B18" s="60" t="s">
        <v>40</v>
      </c>
      <c r="C18" s="87">
        <v>5000</v>
      </c>
      <c r="D18" s="87">
        <f>Gastos[[#This Row],[Anual  ]]/12</f>
        <v>416.66666666666669</v>
      </c>
    </row>
    <row r="19" spans="2:4" ht="30" customHeight="1" x14ac:dyDescent="0.2">
      <c r="B19" s="60" t="s">
        <v>41</v>
      </c>
      <c r="C19" s="87">
        <v>1200</v>
      </c>
      <c r="D19" s="87">
        <f>Gastos[[#This Row],[Anual  ]]/12</f>
        <v>100</v>
      </c>
    </row>
    <row r="20" spans="2:4" ht="30" customHeight="1" x14ac:dyDescent="0.2">
      <c r="B20" s="60" t="s">
        <v>42</v>
      </c>
      <c r="C20" s="87">
        <v>600</v>
      </c>
      <c r="D20" s="87">
        <f>Gastos[[#This Row],[Anual  ]]/12</f>
        <v>50</v>
      </c>
    </row>
    <row r="21" spans="2:4" ht="30" customHeight="1" x14ac:dyDescent="0.2">
      <c r="B21" s="60" t="s">
        <v>22</v>
      </c>
      <c r="C21" s="87">
        <v>0</v>
      </c>
      <c r="D21" s="87">
        <f>Gastos[[#This Row],[Anual  ]]/12</f>
        <v>0</v>
      </c>
    </row>
    <row r="22" spans="2:4" ht="30" customHeight="1" x14ac:dyDescent="0.2">
      <c r="B22" s="60" t="s">
        <v>23</v>
      </c>
      <c r="C22" s="87">
        <v>0</v>
      </c>
      <c r="D22" s="87">
        <f>Gastos[[#This Row],[Anual  ]]/12</f>
        <v>0</v>
      </c>
    </row>
    <row r="23" spans="2:4" ht="30" customHeight="1" x14ac:dyDescent="0.2">
      <c r="B23" s="60" t="s">
        <v>16</v>
      </c>
      <c r="C23" s="87">
        <f>SUBTOTAL(109,Gastos[[Anual  ]])</f>
        <v>46500</v>
      </c>
      <c r="D23" s="87">
        <f>SUBTOTAL(109,Gastos[[Mensual ]])</f>
        <v>3875</v>
      </c>
    </row>
  </sheetData>
  <mergeCells count="2">
    <mergeCell ref="D2:E2"/>
    <mergeCell ref="F2:I3"/>
  </mergeCells>
  <dataValidations count="7">
    <dataValidation allowBlank="1" showInputMessage="1" showErrorMessage="1" prompt="Los gastos mensuales se calculan automáticamente en esta columna, debajo de este encabezado" sqref="D4" xr:uid="{00000000-0002-0000-0500-000000000000}"/>
    <dataValidation allowBlank="1" showInputMessage="1" showErrorMessage="1" prompt="Escriba los gastos anuales en la columna con este encabezado." sqref="C4" xr:uid="{00000000-0002-0000-0500-000001000000}"/>
    <dataValidation allowBlank="1" showInputMessage="1" showErrorMessage="1" prompt="Escriba los elementos de gasto en la columna con este encabezado" sqref="B4" xr:uid="{00000000-0002-0000-0500-000002000000}"/>
    <dataValidation allowBlank="1" showInputMessage="1" showErrorMessage="1" prompt="Ingrese los detalles en la tabla Gastos de esta hoja de trabajo. _x000a__x000a_ El flujo de caja total hasta la fecha se calcula automáticamente en la celda D2. La sugerencia está en la celda F2." sqref="A1" xr:uid="{00000000-0002-0000-0500-000003000000}"/>
    <dataValidation allowBlank="1" showInputMessage="1" showErrorMessage="1" prompt="El título de la hoja de cálculo se encuentra en esta celda" sqref="B1" xr:uid="{00000000-0002-0000-0500-000004000000}"/>
    <dataValidation allowBlank="1" showInputMessage="1" showErrorMessage="1" prompt="El total de flujo de efectivo hasta la fecha se calcula automáticamente en la celda de la derecha" sqref="B2:C2" xr:uid="{00000000-0002-0000-0500-000005000000}"/>
    <dataValidation allowBlank="1" showInputMessage="1" showErrorMessage="1" prompt="El flujo de caja total hasta la fecha se calcula automáticamente en esta celda" sqref="D2:E2" xr:uid="{00000000-0002-0000-0500-000006000000}"/>
  </dataValidations>
  <hyperlinks>
    <hyperlink ref="I1" location="Discrecional!A1" tooltip="Seleccione para ir a la hoja de cálculo Discrecional" display="DISCRETIONARY" xr:uid="{00000000-0004-0000-0500-000000000000}"/>
    <hyperlink ref="G1" location="Ingresos!A1" tooltip="Seleccione esta opción para ir a la hoja de cálculo Ingresos" display="INCOME" xr:uid="{00000000-0004-0000-0500-000001000000}"/>
    <hyperlink ref="F1" location="Guía!A1" tooltip="Seleccione esta opción para ir a la hoja de cálculo Guía" display="Navigation button for Guide worksheet is in this cell." xr:uid="{00000000-0004-0000-0500-000002000000}"/>
    <hyperlink ref="H1" location="Gastos!A1" tooltip="Seleccione para ir a la celda A1 en esta hoja de cálculo" display="EXPENSES" xr:uid="{00000000-0004-0000-0500-000003000000}"/>
  </hyperlinks>
  <printOptions horizontalCentered="1"/>
  <pageMargins left="0.25" right="0.25" top="0.5" bottom="0.5" header="0.5" footer="0.5"/>
  <pageSetup paperSize="9" fitToHeight="0" orientation="landscape" r:id="rId1"/>
  <headerFooter differentFirst="1">
    <oddFooter>Page &amp;P of &amp;N</oddFooter>
  </headerFooter>
  <ignoredErrors>
    <ignoredError sqref="D21:D22" emptyCellReference="1"/>
  </ignoredErrors>
  <drawing r:id="rId2"/>
  <tableParts count="1">
    <tablePart r:id="rId3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  <pageSetUpPr autoPageBreaks="0" fitToPage="1"/>
  </sheetPr>
  <dimension ref="A1:J16"/>
  <sheetViews>
    <sheetView showGridLines="0" zoomScaleNormal="100" workbookViewId="0"/>
  </sheetViews>
  <sheetFormatPr defaultColWidth="16.6640625" defaultRowHeight="30" customHeight="1" x14ac:dyDescent="0.2"/>
  <cols>
    <col min="1" max="1" width="1.77734375" style="24" customWidth="1"/>
    <col min="2" max="2" width="29.88671875" style="24" customWidth="1"/>
    <col min="3" max="9" width="14.77734375" style="24" customWidth="1"/>
    <col min="10" max="10" width="1.77734375" style="24" customWidth="1"/>
    <col min="11" max="16384" width="16.6640625" style="24"/>
  </cols>
  <sheetData>
    <row r="1" spans="1:10" s="16" customFormat="1" ht="44.1" customHeight="1" x14ac:dyDescent="0.2">
      <c r="A1" s="18"/>
      <c r="B1" s="16" t="s">
        <v>0</v>
      </c>
    </row>
    <row r="2" spans="1:10" s="3" customFormat="1" ht="44.1" customHeight="1" x14ac:dyDescent="0.2">
      <c r="B2" s="73"/>
      <c r="C2" s="73" t="s">
        <v>77</v>
      </c>
      <c r="D2" s="93">
        <f>AnnualCashFlowToDate</f>
        <v>42250</v>
      </c>
      <c r="E2" s="93"/>
      <c r="F2" s="92" t="s">
        <v>84</v>
      </c>
      <c r="G2" s="92"/>
      <c r="H2" s="92"/>
      <c r="I2" s="92"/>
      <c r="J2" s="22"/>
    </row>
    <row r="3" spans="1:10" customFormat="1" ht="33.950000000000003" customHeight="1" x14ac:dyDescent="0.2">
      <c r="B3" s="65"/>
      <c r="C3" s="65"/>
      <c r="D3" s="83"/>
      <c r="E3" s="83"/>
      <c r="F3" s="92"/>
      <c r="G3" s="92"/>
      <c r="H3" s="92"/>
      <c r="I3" s="92"/>
      <c r="J3" s="64"/>
    </row>
    <row r="4" spans="1:10" s="37" customFormat="1" ht="33.950000000000003" customHeight="1" x14ac:dyDescent="0.2">
      <c r="B4" s="55" t="s">
        <v>13</v>
      </c>
      <c r="C4" s="58" t="s">
        <v>82</v>
      </c>
      <c r="D4" s="58" t="s">
        <v>83</v>
      </c>
    </row>
    <row r="5" spans="1:10" ht="30" customHeight="1" x14ac:dyDescent="0.2">
      <c r="B5" s="60" t="s">
        <v>44</v>
      </c>
      <c r="C5" s="87">
        <v>1200</v>
      </c>
      <c r="D5" s="87">
        <f>Discrecional[[#This Row],[Anual  ]]/12</f>
        <v>100</v>
      </c>
    </row>
    <row r="6" spans="1:10" ht="30" customHeight="1" x14ac:dyDescent="0.2">
      <c r="B6" s="60" t="s">
        <v>45</v>
      </c>
      <c r="C6" s="87">
        <v>600</v>
      </c>
      <c r="D6" s="87">
        <f>Discrecional[[#This Row],[Anual  ]]/12</f>
        <v>50</v>
      </c>
    </row>
    <row r="7" spans="1:10" ht="30" customHeight="1" x14ac:dyDescent="0.2">
      <c r="B7" s="60" t="s">
        <v>46</v>
      </c>
      <c r="C7" s="87">
        <v>2250</v>
      </c>
      <c r="D7" s="87">
        <f>Discrecional[[#This Row],[Anual  ]]/12</f>
        <v>187.5</v>
      </c>
    </row>
    <row r="8" spans="1:10" ht="30" customHeight="1" x14ac:dyDescent="0.2">
      <c r="B8" s="60" t="s">
        <v>47</v>
      </c>
      <c r="C8" s="87">
        <v>1200</v>
      </c>
      <c r="D8" s="87">
        <f>Discrecional[[#This Row],[Anual  ]]/12</f>
        <v>100</v>
      </c>
    </row>
    <row r="9" spans="1:10" ht="30" customHeight="1" x14ac:dyDescent="0.2">
      <c r="B9" s="60" t="s">
        <v>48</v>
      </c>
      <c r="C9" s="87">
        <v>300</v>
      </c>
      <c r="D9" s="87">
        <f>Discrecional[[#This Row],[Anual  ]]/12</f>
        <v>25</v>
      </c>
    </row>
    <row r="10" spans="1:10" ht="30" customHeight="1" x14ac:dyDescent="0.2">
      <c r="B10" s="60" t="s">
        <v>49</v>
      </c>
      <c r="C10" s="87">
        <v>2000</v>
      </c>
      <c r="D10" s="87">
        <f>Discrecional[[#This Row],[Anual  ]]/12</f>
        <v>166.66666666666666</v>
      </c>
    </row>
    <row r="11" spans="1:10" ht="30" customHeight="1" x14ac:dyDescent="0.2">
      <c r="B11" s="60" t="s">
        <v>50</v>
      </c>
      <c r="C11" s="87">
        <v>600</v>
      </c>
      <c r="D11" s="87">
        <f>Discrecional[[#This Row],[Anual  ]]/12</f>
        <v>50</v>
      </c>
    </row>
    <row r="12" spans="1:10" ht="30" customHeight="1" x14ac:dyDescent="0.2">
      <c r="B12" s="60" t="s">
        <v>51</v>
      </c>
      <c r="C12" s="87">
        <v>300</v>
      </c>
      <c r="D12" s="87">
        <f>Discrecional[[#This Row],[Anual  ]]/12</f>
        <v>25</v>
      </c>
    </row>
    <row r="13" spans="1:10" ht="30" customHeight="1" x14ac:dyDescent="0.2">
      <c r="B13" s="60" t="s">
        <v>52</v>
      </c>
      <c r="C13" s="87">
        <v>4800</v>
      </c>
      <c r="D13" s="87">
        <f>Discrecional[[#This Row],[Anual  ]]/12</f>
        <v>400</v>
      </c>
    </row>
    <row r="14" spans="1:10" ht="30" customHeight="1" x14ac:dyDescent="0.2">
      <c r="B14" s="60" t="s">
        <v>22</v>
      </c>
      <c r="C14" s="87">
        <v>0</v>
      </c>
      <c r="D14" s="87">
        <f>Discrecional[[#This Row],[Anual  ]]/12</f>
        <v>0</v>
      </c>
    </row>
    <row r="15" spans="1:10" ht="30" customHeight="1" x14ac:dyDescent="0.2">
      <c r="B15" s="60" t="s">
        <v>23</v>
      </c>
      <c r="C15" s="87">
        <v>0</v>
      </c>
      <c r="D15" s="87">
        <f>Discrecional[[#This Row],[Anual  ]]/12</f>
        <v>0</v>
      </c>
    </row>
    <row r="16" spans="1:10" ht="30" customHeight="1" x14ac:dyDescent="0.2">
      <c r="B16" s="60" t="s">
        <v>16</v>
      </c>
      <c r="C16" s="87">
        <f>SUBTOTAL(109,Discrecional[[Anual  ]])</f>
        <v>13250</v>
      </c>
      <c r="D16" s="87">
        <f>SUBTOTAL(109,Discrecional[[Mensual ]])</f>
        <v>1104.1666666666665</v>
      </c>
    </row>
  </sheetData>
  <mergeCells count="2">
    <mergeCell ref="D2:E2"/>
    <mergeCell ref="F2:I3"/>
  </mergeCells>
  <dataValidations count="7">
    <dataValidation allowBlank="1" showInputMessage="1" showErrorMessage="1" prompt="Los gastos mensuales discrecionales se calculan automáticamente en esta columna, debajo de este encabezado" sqref="D4" xr:uid="{00000000-0002-0000-0600-000000000000}"/>
    <dataValidation allowBlank="1" showInputMessage="1" showErrorMessage="1" prompt="Escriba los gastos anuales discrecionales en la columna con este encabezado" sqref="C4" xr:uid="{00000000-0002-0000-0600-000001000000}"/>
    <dataValidation allowBlank="1" showInputMessage="1" showErrorMessage="1" prompt="Escriba los elementos de gastos discrecionales en la columna con este encabezado" sqref="B4" xr:uid="{00000000-0002-0000-0600-000002000000}"/>
    <dataValidation allowBlank="1" showInputMessage="1" showErrorMessage="1" prompt="Ingrese los detalles en la tabla Discrecional en esta hoja de trabajo. _x000a__x000a_ El flujo de caja total hasta la fecha se calcula automáticamente en la celda D2. La sugerencia está en la celda F2." sqref="A1" xr:uid="{00000000-0002-0000-0600-000003000000}"/>
    <dataValidation allowBlank="1" showInputMessage="1" showErrorMessage="1" prompt="El título de la hoja de cálculo se encuentra en esta celda" sqref="B1" xr:uid="{00000000-0002-0000-0600-000004000000}"/>
    <dataValidation allowBlank="1" showInputMessage="1" showErrorMessage="1" prompt="El total de flujo de efectivo hasta la fecha se calcula automáticamente en la celda de la derecha" sqref="B2:C2" xr:uid="{00000000-0002-0000-0600-000005000000}"/>
    <dataValidation allowBlank="1" showInputMessage="1" showErrorMessage="1" prompt="El flujo de caja total hasta la fecha se calcula automáticamente en esta celda" sqref="D2:E2" xr:uid="{00000000-0002-0000-0600-000006000000}"/>
  </dataValidations>
  <hyperlinks>
    <hyperlink ref="I1" location="Ahorros!A1" tooltip="Seleccione para ir a la hoja de cálculo Ahorros" display="SAVINGS" xr:uid="{00000000-0004-0000-0600-000000000000}"/>
    <hyperlink ref="G1" location="Gastos!A1" tooltip="Seleccione para ir a la hoja de cálculo Gastos" display="EXPENSES" xr:uid="{00000000-0004-0000-0600-000001000000}"/>
    <hyperlink ref="F1" location="Guía!A1" tooltip="Seleccione esta opción para ir a la hoja de cálculo Guía" display="Navigation button for Guide worksheet is in this cell." xr:uid="{00000000-0004-0000-0600-000002000000}"/>
    <hyperlink ref="H1" location="Discrecional!A1" tooltip="Seleccione para ir a la celda A1 en esta hoja de cálculo" display="DISCRETIONARY" xr:uid="{00000000-0004-0000-0600-000003000000}"/>
  </hyperlinks>
  <printOptions horizontalCentered="1"/>
  <pageMargins left="0.25" right="0.25" top="0.5" bottom="0.5" header="0.5" footer="0.5"/>
  <pageSetup paperSize="9" fitToHeight="0" orientation="landscape" r:id="rId1"/>
  <headerFooter differentFirst="1">
    <oddFooter>Page &amp;P of &amp;N</oddFooter>
  </headerFooter>
  <ignoredErrors>
    <ignoredError sqref="D14:D15" emptyCellReference="1"/>
  </ignoredErrors>
  <drawing r:id="rId2"/>
  <tableParts count="1">
    <tablePart r:id="rId3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  <pageSetUpPr autoPageBreaks="0" fitToPage="1"/>
  </sheetPr>
  <dimension ref="A1:J10"/>
  <sheetViews>
    <sheetView showGridLines="0" zoomScaleNormal="100" workbookViewId="0"/>
  </sheetViews>
  <sheetFormatPr defaultColWidth="16.6640625" defaultRowHeight="30" customHeight="1" x14ac:dyDescent="0.2"/>
  <cols>
    <col min="1" max="1" width="1.77734375" style="24" customWidth="1"/>
    <col min="2" max="2" width="29.88671875" style="24" customWidth="1"/>
    <col min="3" max="9" width="14.77734375" style="24" customWidth="1"/>
    <col min="10" max="10" width="1.77734375" style="24" customWidth="1"/>
    <col min="11" max="16384" width="16.6640625" style="24"/>
  </cols>
  <sheetData>
    <row r="1" spans="1:10" s="62" customFormat="1" ht="44.1" customHeight="1" x14ac:dyDescent="0.2">
      <c r="A1" s="61"/>
      <c r="B1" s="16" t="s">
        <v>0</v>
      </c>
      <c r="C1" s="16"/>
      <c r="D1" s="16"/>
      <c r="E1" s="16"/>
      <c r="F1" s="16"/>
      <c r="G1" s="16"/>
      <c r="H1" s="16"/>
      <c r="I1" s="16"/>
      <c r="J1" s="62" t="s">
        <v>8</v>
      </c>
    </row>
    <row r="2" spans="1:10" s="3" customFormat="1" ht="44.1" customHeight="1" x14ac:dyDescent="0.2">
      <c r="B2" s="73"/>
      <c r="C2" s="73" t="s">
        <v>77</v>
      </c>
      <c r="D2" s="93">
        <f>AnnualCashFlowToDate</f>
        <v>42250</v>
      </c>
      <c r="E2" s="93"/>
      <c r="F2" s="94" t="s">
        <v>84</v>
      </c>
      <c r="G2" s="94"/>
      <c r="H2" s="94"/>
      <c r="I2" s="94"/>
    </row>
    <row r="3" spans="1:10" customFormat="1" ht="33.950000000000003" customHeight="1" x14ac:dyDescent="0.2">
      <c r="B3" s="31"/>
      <c r="C3" s="31"/>
      <c r="D3" s="83"/>
      <c r="E3" s="83"/>
      <c r="F3" s="92"/>
      <c r="G3" s="92"/>
      <c r="H3" s="92"/>
      <c r="I3" s="92"/>
    </row>
    <row r="4" spans="1:10" s="36" customFormat="1" ht="33.950000000000003" customHeight="1" x14ac:dyDescent="0.2">
      <c r="B4" s="55" t="s">
        <v>14</v>
      </c>
      <c r="C4" s="58" t="s">
        <v>82</v>
      </c>
      <c r="D4" s="58" t="s">
        <v>83</v>
      </c>
    </row>
    <row r="5" spans="1:10" ht="30" customHeight="1" x14ac:dyDescent="0.2">
      <c r="B5" s="60" t="s">
        <v>53</v>
      </c>
      <c r="C5" s="87">
        <v>5000</v>
      </c>
      <c r="D5" s="87">
        <f>Ahorros[[#This Row],[Anual  ]]/12</f>
        <v>416.66666666666669</v>
      </c>
    </row>
    <row r="6" spans="1:10" ht="30" customHeight="1" x14ac:dyDescent="0.2">
      <c r="B6" s="60" t="s">
        <v>86</v>
      </c>
      <c r="C6" s="87">
        <v>12000</v>
      </c>
      <c r="D6" s="87">
        <f>Ahorros[[#This Row],[Anual  ]]/12</f>
        <v>1000</v>
      </c>
    </row>
    <row r="7" spans="1:10" ht="30" customHeight="1" x14ac:dyDescent="0.2">
      <c r="B7" s="60" t="s">
        <v>87</v>
      </c>
      <c r="C7" s="87">
        <v>6000</v>
      </c>
      <c r="D7" s="87">
        <f>Ahorros[[#This Row],[Anual  ]]/12</f>
        <v>500</v>
      </c>
    </row>
    <row r="8" spans="1:10" ht="30" customHeight="1" x14ac:dyDescent="0.2">
      <c r="B8" s="60" t="s">
        <v>22</v>
      </c>
      <c r="C8" s="87">
        <v>0</v>
      </c>
      <c r="D8" s="87">
        <f>Ahorros[[#This Row],[Anual  ]]/12</f>
        <v>0</v>
      </c>
    </row>
    <row r="9" spans="1:10" ht="30" customHeight="1" x14ac:dyDescent="0.2">
      <c r="B9" s="60" t="s">
        <v>23</v>
      </c>
      <c r="C9" s="87">
        <v>0</v>
      </c>
      <c r="D9" s="87">
        <f>Ahorros[[#This Row],[Anual  ]]/12</f>
        <v>0</v>
      </c>
    </row>
    <row r="10" spans="1:10" ht="30" customHeight="1" x14ac:dyDescent="0.2">
      <c r="B10" s="60" t="s">
        <v>16</v>
      </c>
      <c r="C10" s="87">
        <f>SUBTOTAL(109,Ahorros[[Anual  ]])</f>
        <v>23000</v>
      </c>
      <c r="D10" s="87">
        <f>SUBTOTAL(109,Ahorros[[Mensual ]])</f>
        <v>1916.6666666666667</v>
      </c>
    </row>
  </sheetData>
  <mergeCells count="2">
    <mergeCell ref="D2:E2"/>
    <mergeCell ref="F2:I3"/>
  </mergeCells>
  <dataValidations count="7">
    <dataValidation allowBlank="1" showInputMessage="1" showErrorMessage="1" prompt="Los ahorros mensuales se calculan automáticamente en esta columna, debajo de este encabezado" sqref="D4" xr:uid="{00000000-0002-0000-0700-000000000000}"/>
    <dataValidation allowBlank="1" showInputMessage="1" showErrorMessage="1" prompt="Escriba los ahorros anuales en la columna con este encabezado." sqref="C4" xr:uid="{00000000-0002-0000-0700-000001000000}"/>
    <dataValidation allowBlank="1" showInputMessage="1" showErrorMessage="1" prompt="Escriba elementos de ahorros en la columna con este encabezado" sqref="B4" xr:uid="{00000000-0002-0000-0700-000002000000}"/>
    <dataValidation allowBlank="1" showInputMessage="1" showErrorMessage="1" prompt="Ingrese los detalles en la tabla de Ahorros en esta hoja de trabajo. _x000a__x000a_ El flujo de caja total hasta la fecha se calcula automáticamente en la celda D2. La sugerencia está en la celda F2." sqref="A1" xr:uid="{00000000-0002-0000-0700-000003000000}"/>
    <dataValidation allowBlank="1" showInputMessage="1" showErrorMessage="1" prompt="El título de la hoja de cálculo se encuentra en esta celda" sqref="B1" xr:uid="{00000000-0002-0000-0700-000004000000}"/>
    <dataValidation allowBlank="1" showInputMessage="1" showErrorMessage="1" prompt="El total de flujo de efectivo hasta la fecha se calcula automáticamente en la celda de la derecha" sqref="B2:C2" xr:uid="{00000000-0002-0000-0700-000005000000}"/>
    <dataValidation allowBlank="1" showInputMessage="1" showErrorMessage="1" prompt="El flujo de efectivo total hasta la fecha se calcula automáticamente en este cell_x000a_" sqref="D2:E2" xr:uid="{00000000-0002-0000-0700-000006000000}"/>
  </dataValidations>
  <hyperlinks>
    <hyperlink ref="G1" location="'Flujo de efectivo anual'!A1" tooltip="Seleccione para ir a la hoja de cálculo Flujo de efectivo anual" display="Navigation button for Annual Cash Flow worksheet is in this cell." xr:uid="{00000000-0004-0000-0700-000000000000}"/>
    <hyperlink ref="G1" location="Discrecional!A1" tooltip="Seleccione para ir a la hoja de cálculo Discrecional" display="DISCRETIONARY" xr:uid="{00000000-0004-0000-0700-000001000000}"/>
    <hyperlink ref="F1" location="Guía!A1" tooltip="Seleccione esta opción para ir a la hoja de cálculo Guía" display="Navigation button for Guide worksheet is in this cell." xr:uid="{00000000-0004-0000-0700-000002000000}"/>
    <hyperlink ref="H1" location="Ahorros!A1" tooltip="Seleccione para ir a la celda A1 en esta hoja de cálculo" display="SAVINGS" xr:uid="{00000000-0004-0000-0700-000003000000}"/>
  </hyperlinks>
  <printOptions horizontalCentered="1"/>
  <pageMargins left="0.25" right="0.25" top="0.5" bottom="0.5" header="0.5" footer="0.5"/>
  <pageSetup paperSize="9" fitToHeight="0" orientation="landscape" r:id="rId1"/>
  <headerFooter differentFirst="1">
    <oddFooter>Page &amp;P of &amp;N</oddFooter>
  </headerFooter>
  <ignoredErrors>
    <ignoredError sqref="D8:D9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5211B695-AD7D-4427-AEB9-8D784C3ACF6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646739BB-0C42-4225-8942-75321ECE86A8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7FFA8144-341C-4D44-B918-3FA71F78C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TM03107654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8</vt:i4>
      </vt:variant>
      <vt:variant>
        <vt:lpstr>Named Ranges</vt:lpstr>
      </vt:variant>
      <vt:variant>
        <vt:i4>29</vt:i4>
      </vt:variant>
    </vt:vector>
  </ap:HeadingPairs>
  <ap:TitlesOfParts>
    <vt:vector baseType="lpstr" size="37">
      <vt:lpstr>Guía</vt:lpstr>
      <vt:lpstr>Flujo de efectivo diario</vt:lpstr>
      <vt:lpstr>Flujo de efectivo mensual</vt:lpstr>
      <vt:lpstr>Flujo de efectivo anual</vt:lpstr>
      <vt:lpstr>Ingresos</vt:lpstr>
      <vt:lpstr>Gastos</vt:lpstr>
      <vt:lpstr>Discrecional</vt:lpstr>
      <vt:lpstr>Ahorros</vt:lpstr>
      <vt:lpstr>FilaTítuloRegión1..D2.2</vt:lpstr>
      <vt:lpstr>FilaTítuloRegión1..D2.3</vt:lpstr>
      <vt:lpstr>FilaTítuloRegión1..D2.4</vt:lpstr>
      <vt:lpstr>FilaTítuloRegión1..D2.5</vt:lpstr>
      <vt:lpstr>FilaTítuloRegión1..D2.6</vt:lpstr>
      <vt:lpstr>FilaTítuloRegión1..D2.7</vt:lpstr>
      <vt:lpstr>FilaTítuloRegión1..D2.8</vt:lpstr>
      <vt:lpstr>FilaTítuloRegión2..C4.2</vt:lpstr>
      <vt:lpstr>FilaTítuloRegión3..G4.2</vt:lpstr>
      <vt:lpstr>FilaTítuloRegión4..K4.2</vt:lpstr>
      <vt:lpstr>FilaTítuloRegión5..O4.2</vt:lpstr>
      <vt:lpstr>FilaTítuloRegión6..C6.2</vt:lpstr>
      <vt:lpstr>FilaTítuloRegión7..G6.2</vt:lpstr>
      <vt:lpstr>FilaTítuloRegión8..C6.2</vt:lpstr>
      <vt:lpstr>FilaTítuloRegión9..O6.2</vt:lpstr>
      <vt:lpstr>FlujoDeEfectivoMensualActual</vt:lpstr>
      <vt:lpstr>'Flujo de efectivo anual'!Print_Area</vt:lpstr>
      <vt:lpstr>'Flujo de efectivo diario'!Print_Titles</vt:lpstr>
      <vt:lpstr>'Flujo de efectivo mensual'!Print_Titles</vt:lpstr>
      <vt:lpstr>RegiónDeTítuloDeColumna1..B6.1</vt:lpstr>
      <vt:lpstr>RegiónDeTítuloDeColumna1..E8.4</vt:lpstr>
      <vt:lpstr>RegiónDeTítuloDeColumna2..D6.1</vt:lpstr>
      <vt:lpstr>RegiónDeTítuloDeColumna3..F6.1</vt:lpstr>
      <vt:lpstr>Tipo8</vt:lpstr>
      <vt:lpstr>Título3</vt:lpstr>
      <vt:lpstr>Título4</vt:lpstr>
      <vt:lpstr>Título5</vt:lpstr>
      <vt:lpstr>Título6</vt:lpstr>
      <vt:lpstr>Titulo7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2022-02-14T06:29:35Z</dcterms:created>
  <dcterms:modified xsi:type="dcterms:W3CDTF">2022-04-26T16:26:15Z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