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tables/table12.xml" ContentType="application/vnd.openxmlformats-officedocument.spreadsheetml.table+xml"/>
  <Override PartName="/xl/tables/table53.xml" ContentType="application/vnd.openxmlformats-officedocument.spreadsheetml.table+xml"/>
  <Override PartName="/xl/drawings/drawing11.xml" ContentType="application/vnd.openxmlformats-officedocument.drawing+xml"/>
  <Override PartName="/xl/tables/table44.xml" ContentType="application/vnd.openxmlformats-officedocument.spreadsheetml.table+xml"/>
  <Override PartName="/xl/tables/table95.xml" ContentType="application/vnd.openxmlformats-officedocument.spreadsheetml.table+xml"/>
  <Override PartName="/xl/tables/table36.xml" ContentType="application/vnd.openxmlformats-officedocument.spreadsheetml.table+xml"/>
  <Override PartName="/xl/tables/table87.xml" ContentType="application/vnd.openxmlformats-officedocument.spreadsheetml.table+xml"/>
  <Override PartName="/xl/tables/table28.xml" ContentType="application/vnd.openxmlformats-officedocument.spreadsheetml.table+xml"/>
  <Override PartName="/xl/tables/table79.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13_ncr:1_{FEDF0A89-C845-427D-B307-772898613F8A}" xr6:coauthVersionLast="47" xr6:coauthVersionMax="47" xr10:uidLastSave="{00000000-0000-0000-0000-000000000000}"/>
  <bookViews>
    <workbookView xWindow="-120" yWindow="-120" windowWidth="29040" windowHeight="17640" xr2:uid="{00000000-000D-0000-FFFF-FFFF00000000}"/>
  </bookViews>
  <sheets>
    <sheet name="Inicio" sheetId="2" r:id="rId1"/>
    <sheet name="Presupuesto marketing de canal" sheetId="1" r:id="rId2"/>
  </sheets>
  <definedNames>
    <definedName name="_xlnm.Print_Titles" localSheetId="1">'Presupuesto marketing de canal'!$3:$3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4" i="1" l="1"/>
  <c r="Q25" i="1"/>
  <c r="Q26" i="1"/>
  <c r="Q70" i="1"/>
  <c r="F5" i="1"/>
  <c r="Q30" i="1"/>
  <c r="Q31" i="1"/>
  <c r="Q32" i="1"/>
  <c r="Q33" i="1" s="1"/>
  <c r="Q21" i="1"/>
  <c r="Q22" i="1"/>
  <c r="Q23" i="1"/>
  <c r="Q14" i="1"/>
  <c r="Q16" i="1"/>
  <c r="Q37" i="1"/>
  <c r="Q38" i="1"/>
  <c r="Q39" i="1"/>
  <c r="Q45" i="1"/>
  <c r="Q46" i="1"/>
  <c r="Q47" i="1"/>
  <c r="Q53" i="1"/>
  <c r="Q54" i="1"/>
  <c r="Q59" i="1"/>
  <c r="Q60" i="1"/>
  <c r="Q61" i="1"/>
  <c r="Q3" i="1"/>
  <c r="I8" i="1"/>
  <c r="E68" i="1"/>
  <c r="F68" i="1"/>
  <c r="G68" i="1"/>
  <c r="H68" i="1"/>
  <c r="I68" i="1"/>
  <c r="J68" i="1"/>
  <c r="K68" i="1"/>
  <c r="L68" i="1"/>
  <c r="M68" i="1"/>
  <c r="N68" i="1"/>
  <c r="O68" i="1"/>
  <c r="D68" i="1"/>
  <c r="E62" i="1"/>
  <c r="F62" i="1"/>
  <c r="G62" i="1"/>
  <c r="H62" i="1"/>
  <c r="I62" i="1"/>
  <c r="J62" i="1"/>
  <c r="K62" i="1"/>
  <c r="L62" i="1"/>
  <c r="M62" i="1"/>
  <c r="N62" i="1"/>
  <c r="O62" i="1"/>
  <c r="D62" i="1"/>
  <c r="E33" i="1"/>
  <c r="F33" i="1"/>
  <c r="G33" i="1"/>
  <c r="H33" i="1"/>
  <c r="I33" i="1"/>
  <c r="J33" i="1"/>
  <c r="K33" i="1"/>
  <c r="L33" i="1"/>
  <c r="M33" i="1"/>
  <c r="N33" i="1"/>
  <c r="O33" i="1"/>
  <c r="D33" i="1"/>
  <c r="D40" i="1"/>
  <c r="D41" i="1"/>
  <c r="Q67" i="1"/>
  <c r="Q66" i="1"/>
  <c r="Q65" i="1"/>
  <c r="N5" i="1"/>
  <c r="O55" i="1"/>
  <c r="O56" i="1" s="1"/>
  <c r="N55" i="1"/>
  <c r="N56" i="1"/>
  <c r="M55" i="1"/>
  <c r="M56" i="1" s="1"/>
  <c r="L55" i="1"/>
  <c r="L56" i="1" s="1"/>
  <c r="K55" i="1"/>
  <c r="K56" i="1" s="1"/>
  <c r="J55" i="1"/>
  <c r="J56" i="1" s="1"/>
  <c r="I55" i="1"/>
  <c r="I56" i="1" s="1"/>
  <c r="H55" i="1"/>
  <c r="H56" i="1" s="1"/>
  <c r="G55" i="1"/>
  <c r="G56" i="1" s="1"/>
  <c r="F55" i="1"/>
  <c r="F56" i="1" s="1"/>
  <c r="E55" i="1"/>
  <c r="E56" i="1" s="1"/>
  <c r="D55" i="1"/>
  <c r="D56" i="1" s="1"/>
  <c r="O48" i="1"/>
  <c r="O49" i="1"/>
  <c r="N48" i="1"/>
  <c r="N49" i="1" s="1"/>
  <c r="M48" i="1"/>
  <c r="M49" i="1" s="1"/>
  <c r="L48" i="1"/>
  <c r="L49" i="1" s="1"/>
  <c r="K48" i="1"/>
  <c r="K49" i="1" s="1"/>
  <c r="J48" i="1"/>
  <c r="J49" i="1" s="1"/>
  <c r="I48" i="1"/>
  <c r="I49" i="1"/>
  <c r="H48" i="1"/>
  <c r="H49" i="1" s="1"/>
  <c r="G48" i="1"/>
  <c r="G49" i="1" s="1"/>
  <c r="F48" i="1"/>
  <c r="F49" i="1" s="1"/>
  <c r="E48" i="1"/>
  <c r="E49" i="1"/>
  <c r="D48" i="1"/>
  <c r="D49" i="1" s="1"/>
  <c r="O41" i="1"/>
  <c r="N41" i="1"/>
  <c r="M41" i="1" l="1"/>
  <c r="L41" i="1" l="1"/>
  <c r="K41" i="1"/>
  <c r="J41" i="1"/>
  <c r="I41" i="1"/>
  <c r="H41" i="1"/>
  <c r="G41" i="1"/>
  <c r="F41" i="1"/>
  <c r="E41" i="1"/>
  <c r="O40" i="1" l="1"/>
  <c r="N40" i="1"/>
  <c r="N42" i="1" s="1"/>
  <c r="M40" i="1"/>
  <c r="M42" i="1" s="1"/>
  <c r="L40" i="1"/>
  <c r="L42" i="1" s="1"/>
  <c r="K40" i="1"/>
  <c r="K42" i="1" s="1"/>
  <c r="J40" i="1"/>
  <c r="I40" i="1"/>
  <c r="H40" i="1"/>
  <c r="G40" i="1"/>
  <c r="F40" i="1"/>
  <c r="E40" i="1"/>
  <c r="E42" i="1" s="1"/>
  <c r="O20" i="1"/>
  <c r="O27" i="1" s="1"/>
  <c r="N20" i="1"/>
  <c r="N27" i="1" s="1"/>
  <c r="M20" i="1"/>
  <c r="M27" i="1"/>
  <c r="L20" i="1"/>
  <c r="L27" i="1" s="1"/>
  <c r="K20" i="1"/>
  <c r="K27" i="1" s="1"/>
  <c r="J20" i="1"/>
  <c r="J27" i="1" s="1"/>
  <c r="I20" i="1"/>
  <c r="I27" i="1"/>
  <c r="H20" i="1"/>
  <c r="H27" i="1" s="1"/>
  <c r="G20" i="1"/>
  <c r="G27" i="1" s="1"/>
  <c r="F20" i="1"/>
  <c r="F27" i="1" s="1"/>
  <c r="E20" i="1"/>
  <c r="E27" i="1" s="1"/>
  <c r="D20" i="1"/>
  <c r="D27" i="1" s="1"/>
  <c r="O15" i="1"/>
  <c r="N15" i="1"/>
  <c r="M15" i="1"/>
  <c r="L15" i="1"/>
  <c r="K15" i="1"/>
  <c r="J15" i="1"/>
  <c r="I15" i="1"/>
  <c r="H15" i="1"/>
  <c r="G15" i="1"/>
  <c r="F15" i="1"/>
  <c r="E15" i="1"/>
  <c r="D15" i="1"/>
  <c r="O13" i="1"/>
  <c r="N13" i="1"/>
  <c r="N17" i="1" s="1"/>
  <c r="M13" i="1"/>
  <c r="L13" i="1"/>
  <c r="L17" i="1" s="1"/>
  <c r="K13" i="1"/>
  <c r="J13" i="1"/>
  <c r="I13" i="1"/>
  <c r="H13" i="1"/>
  <c r="G13" i="1"/>
  <c r="F13" i="1"/>
  <c r="E13" i="1"/>
  <c r="D13" i="1"/>
  <c r="D17" i="1" s="1"/>
  <c r="O8" i="1"/>
  <c r="N8" i="1"/>
  <c r="M8" i="1"/>
  <c r="L8" i="1"/>
  <c r="K8" i="1"/>
  <c r="J8" i="1"/>
  <c r="H8" i="1"/>
  <c r="G8" i="1"/>
  <c r="F8" i="1"/>
  <c r="E8" i="1"/>
  <c r="D8" i="1"/>
  <c r="O6" i="1"/>
  <c r="O7" i="1" s="1"/>
  <c r="N6" i="1"/>
  <c r="N7" i="1" s="1"/>
  <c r="N9" i="1" s="1"/>
  <c r="M6" i="1"/>
  <c r="M7" i="1" s="1"/>
  <c r="M9" i="1" s="1"/>
  <c r="L6" i="1"/>
  <c r="L7" i="1" s="1"/>
  <c r="K6" i="1"/>
  <c r="K7" i="1" s="1"/>
  <c r="J6" i="1"/>
  <c r="J7" i="1" s="1"/>
  <c r="J9" i="1" s="1"/>
  <c r="I6" i="1"/>
  <c r="I7" i="1" s="1"/>
  <c r="I9" i="1" s="1"/>
  <c r="H6" i="1"/>
  <c r="H7" i="1" s="1"/>
  <c r="G6" i="1"/>
  <c r="G7" i="1" s="1"/>
  <c r="F6" i="1"/>
  <c r="F7" i="1" s="1"/>
  <c r="E6" i="1"/>
  <c r="E7" i="1" s="1"/>
  <c r="E9" i="1" s="1"/>
  <c r="D6" i="1"/>
  <c r="D7" i="1" s="1"/>
  <c r="O5" i="1"/>
  <c r="M5" i="1"/>
  <c r="L5" i="1"/>
  <c r="K5" i="1"/>
  <c r="J5" i="1"/>
  <c r="I5" i="1"/>
  <c r="H5" i="1"/>
  <c r="G5" i="1"/>
  <c r="E5" i="1"/>
  <c r="D5" i="1"/>
  <c r="I42" i="1"/>
  <c r="H17" i="1" l="1"/>
  <c r="J42" i="1"/>
  <c r="O42" i="1"/>
  <c r="Q68" i="1"/>
  <c r="G17" i="1"/>
  <c r="H9" i="1"/>
  <c r="O9" i="1"/>
  <c r="Q62" i="1"/>
  <c r="Q48" i="1"/>
  <c r="Q49" i="1" s="1"/>
  <c r="Q8" i="1"/>
  <c r="O17" i="1"/>
  <c r="O34" i="1" s="1"/>
  <c r="O70" i="1" s="1"/>
  <c r="Q13" i="1"/>
  <c r="L34" i="1"/>
  <c r="L70" i="1" s="1"/>
  <c r="F9" i="1"/>
  <c r="Q41" i="1"/>
  <c r="N34" i="1"/>
  <c r="M17" i="1"/>
  <c r="M34" i="1" s="1"/>
  <c r="M70" i="1" s="1"/>
  <c r="D34" i="1"/>
  <c r="H42" i="1" l="1"/>
  <c r="D42" i="1"/>
  <c r="D70" i="1" s="1"/>
  <c r="G9" i="1"/>
  <c r="Q20" i="1"/>
  <c r="Q27" i="1" s="1"/>
  <c r="K9" i="1"/>
  <c r="Q55" i="1"/>
  <c r="Q56" i="1" s="1"/>
  <c r="L9" i="1"/>
  <c r="I17" i="1"/>
  <c r="I34" i="1" s="1"/>
  <c r="I70" i="1" s="1"/>
  <c r="Q15" i="1"/>
  <c r="J17" i="1"/>
  <c r="G34" i="1"/>
  <c r="G42" i="1"/>
  <c r="K17" i="1"/>
  <c r="F17" i="1"/>
  <c r="F34" i="1" s="1"/>
  <c r="E17" i="1"/>
  <c r="E34" i="1" s="1"/>
  <c r="E70" i="1" s="1"/>
  <c r="H34" i="1"/>
  <c r="J34" i="1"/>
  <c r="J70" i="1" s="1"/>
  <c r="N70" i="1"/>
  <c r="D9" i="1"/>
  <c r="Q7" i="1"/>
  <c r="Q9" i="1" s="1"/>
  <c r="K34" i="1"/>
  <c r="K70" i="1" s="1"/>
  <c r="F42" i="1"/>
  <c r="Q40" i="1"/>
  <c r="H70" i="1" l="1"/>
  <c r="G70" i="1"/>
  <c r="Q42" i="1"/>
  <c r="F70" i="1"/>
  <c r="Q17" i="1"/>
  <c r="Q34" i="1" s="1"/>
</calcChain>
</file>

<file path=xl/sharedStrings.xml><?xml version="1.0" encoding="utf-8"?>
<sst xmlns="http://schemas.openxmlformats.org/spreadsheetml/2006/main" count="208" uniqueCount="79">
  <si>
    <t>INFORMACIÓN SOBRE ESTA PLANTILLA</t>
  </si>
  <si>
    <t>Escriba las ventas anticipadas de cada mes y otros detalles en las tablas.</t>
  </si>
  <si>
    <t>Los totales se calculan automáticamente y se actualizan los minigráficos.</t>
  </si>
  <si>
    <t>Nota: </t>
  </si>
  <si>
    <t>Se proporcionan instrucciones adicionales en la columna A de la hoja de cálculo PRESUPUESTO DE MARKETING DE CANAL. Este texto se ocultó de forma intencionada. Para eliminar el texto, seleccione la columna A y, a continuación, ELIMINAR. Para mostrar el texto, seleccione la columna A y, a continuación, cambie el color de fuente.</t>
  </si>
  <si>
    <t>Para obtener más información sobre las tablas, presione las teclas MAYÚS y F10 dentro de una tabla, seleccione la opción TABLA y, después, TEXTO ALTERNATIVO.</t>
  </si>
  <si>
    <t>Escriba los detalles en la tabla Personal. Para ello, empiece por la celda derecha. El total de personal de cada mes se calcula automáticamente al final de la tabla, y el total anual en la celda Q9. El minigráfico se actualiza en la celda S9. La instrucción siguiente se encuentra en la celda A10.</t>
  </si>
  <si>
    <t xml:space="preserve"> </t>
  </si>
  <si>
    <t>Elementos de personal</t>
  </si>
  <si>
    <t>PERSONAL (% DEL TOTAL DE VENTAS)</t>
  </si>
  <si>
    <t>Recursos humanos: plantilla</t>
  </si>
  <si>
    <t>Recursos humanos: costo</t>
  </si>
  <si>
    <t>Comisión</t>
  </si>
  <si>
    <t>ELEMENTOS DE MARKETING DIRECTO</t>
  </si>
  <si>
    <t>MARKETING DIRECTO (% DEL TOTAL DE VENTAS)</t>
  </si>
  <si>
    <t>Telemarketing (% de ventas directas)</t>
  </si>
  <si>
    <t>Soporte de la infraestructura</t>
  </si>
  <si>
    <t>Aprendizaje</t>
  </si>
  <si>
    <t>ELEMENTOS DE MARKETING ONLINE</t>
  </si>
  <si>
    <t>MARKETING ONLINE (% DE VENTAS DIRECTAS)</t>
  </si>
  <si>
    <t>Desarrollo de sitio web (costo único)</t>
  </si>
  <si>
    <t>Hospedaje</t>
  </si>
  <si>
    <t>Soporte técnico y mantenimiento</t>
  </si>
  <si>
    <t>Facebook</t>
  </si>
  <si>
    <t>Twitter</t>
  </si>
  <si>
    <t>YouTube</t>
  </si>
  <si>
    <t>ELEMENTOS DE CORREO DIRECTO</t>
  </si>
  <si>
    <t>CORREO DIRECTO (% DE VENTAS DIRECTAS)</t>
  </si>
  <si>
    <t>Material</t>
  </si>
  <si>
    <t>Gastos de envío</t>
  </si>
  <si>
    <t>ELEMENTOS DE AGENTE/CORREDOR</t>
  </si>
  <si>
    <t>AGENTE/CORREDOR (% DEL TOTAL DE VENTAS)</t>
  </si>
  <si>
    <t>Comunicación</t>
  </si>
  <si>
    <t>Promociones</t>
  </si>
  <si>
    <t>Descuentos</t>
  </si>
  <si>
    <t>Comisión (% de ventas de agentes)</t>
  </si>
  <si>
    <t>ELEMENTOS DE DISTRIBUIDORES</t>
  </si>
  <si>
    <t>DISTRIBUIDORES (% DEL TOTAL DE VENTAS)</t>
  </si>
  <si>
    <t>Comisiones/descuentos (% de ventas de distribuidores)</t>
  </si>
  <si>
    <t>ELEMENTOS MINORISTAS</t>
  </si>
  <si>
    <t>MINORISTA (% DEL TOTAL DE VENTAS)</t>
  </si>
  <si>
    <t>Comisiones/descuentos (% de ventas minoristas)</t>
  </si>
  <si>
    <t>ELEMENTOS DE ADQUISICIÓN Y RETENCIÓN DE CLIENTES</t>
  </si>
  <si>
    <t>ADQUISICIÓN Y RETENCIÓN DE CLIENTES</t>
  </si>
  <si>
    <t>Recursos humanos</t>
  </si>
  <si>
    <t>Comunicaciones</t>
  </si>
  <si>
    <t>Promociones/cupones</t>
  </si>
  <si>
    <t>ELEMENTOS DE OTROS GASTOS</t>
  </si>
  <si>
    <t>OTROS GASTOS</t>
  </si>
  <si>
    <t>Viajes</t>
  </si>
  <si>
    <t>Infraestructura (equipo, teléfono, etc.)</t>
  </si>
  <si>
    <t>Soporte de canal</t>
  </si>
  <si>
    <t>TOTAL DE PRESUPUESTO DE MARKETING:</t>
  </si>
  <si>
    <t>Tasa</t>
  </si>
  <si>
    <t>Mes 1</t>
  </si>
  <si>
    <t>Mes 2</t>
  </si>
  <si>
    <t>Mes 3</t>
  </si>
  <si>
    <t>Mes 4</t>
  </si>
  <si>
    <t>Mes 5</t>
  </si>
  <si>
    <t>Mes 6</t>
  </si>
  <si>
    <t>Mes 7</t>
  </si>
  <si>
    <t>Mes 8</t>
  </si>
  <si>
    <t>Mes 9</t>
  </si>
  <si>
    <t>Mes 10</t>
  </si>
  <si>
    <t>Mes 11</t>
  </si>
  <si>
    <t>Mes 12</t>
  </si>
  <si>
    <t>Total</t>
  </si>
  <si>
    <t>Use esta plantilla para crear un Presupuesto de marketing de canal.</t>
  </si>
  <si>
    <t>TOTAL DE VENTAS ANTICIPADAS (000) €</t>
  </si>
  <si>
    <t>Total de personal (000) €</t>
  </si>
  <si>
    <t>Total de telemarketing (000) €</t>
  </si>
  <si>
    <t>Total de marketing online (000) €</t>
  </si>
  <si>
    <t>Total de correo directo (000) €</t>
  </si>
  <si>
    <t>Total de marketing directo (000) €</t>
  </si>
  <si>
    <t>Total de agente/corredor (000) €</t>
  </si>
  <si>
    <t>Total de distribuidor (000) €</t>
  </si>
  <si>
    <t>Total de minorista (000) €</t>
  </si>
  <si>
    <t>Total de adquisición y retención de clientes (000) €</t>
  </si>
  <si>
    <t>Total de otros gastos (000)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</si>
</sst>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00\ &quot;€&quot;_-;\-* #,##0.00\ &quot;€&quot;_-;_-* &quot;-&quot;??\ &quot;€&quot;_-;_-@_-"/>
    <numFmt numFmtId="166" formatCode="_(* #,##0_);_(* \(#,##0\);_(* &quot;-&quot;_);_(@_)"/>
    <numFmt numFmtId="167" formatCode="_(* #,##0.00_);_(* \(#,##0.00\);_(* &quot;-&quot;??_);_(@_)"/>
  </numFmts>
  <fonts count="88" x14ac:knownFonts="1">
    <font>
      <sz val="10"/>
      <color theme="1" tint="0.14996795556505021"/>
      <name val="Franklin Gothic Book"/>
      <family val="2"/>
      <scheme val="minor"/>
    </font>
    <font>
      <sz val="11"/>
      <color theme="1"/>
      <name val="Franklin Gothic Book"/>
      <family val="2"/>
      <scheme val="minor"/>
    </font>
    <font>
      <sz val="11"/>
      <color theme="1" tint="0.14999847407452621"/>
      <name val="Franklin Gothic Book"/>
      <family val="2"/>
      <scheme val="minor"/>
    </font>
    <font>
      <sz val="10"/>
      <color theme="1" tint="0.14999847407452621"/>
      <name val="Franklin Gothic Book"/>
      <family val="2"/>
      <scheme val="minor"/>
    </font>
    <font>
      <sz val="11.5"/>
      <color theme="1" tint="0.14999847407452621"/>
      <name val="Franklin Gothic Book"/>
      <family val="2"/>
      <scheme val="minor"/>
    </font>
    <font>
      <sz val="11"/>
      <color theme="4"/>
      <name val="Franklin Gothic Medium"/>
      <family val="2"/>
      <scheme val="major"/>
    </font>
    <font>
      <sz val="11.5"/>
      <color theme="4"/>
      <name val="Franklin Gothic Book"/>
      <family val="2"/>
      <scheme val="minor"/>
    </font>
    <font>
      <sz val="11"/>
      <color theme="0"/>
      <name val="Franklin Gothic Medium"/>
      <family val="2"/>
      <scheme val="major"/>
    </font>
    <font>
      <b/>
      <sz val="26"/>
      <color theme="4"/>
      <name val="Franklin Gothic Medium"/>
      <family val="2"/>
      <scheme val="major"/>
    </font>
    <font>
      <sz val="11"/>
      <color theme="3"/>
      <name val="Franklin Gothic Medium"/>
      <family val="2"/>
      <scheme val="major"/>
    </font>
    <font>
      <sz val="11"/>
      <color theme="0"/>
      <name val="Franklin Gothic Book"/>
      <family val="2"/>
      <scheme val="minor"/>
    </font>
    <font>
      <b/>
      <sz val="16"/>
      <color theme="0"/>
      <name val="Arial"/>
      <family val="2"/>
    </font>
    <font>
      <sz val="11"/>
      <color theme="1" tint="0.14996795556505021"/>
      <name val="Calibri"/>
      <family val="2"/>
    </font>
    <font>
      <b/>
      <sz val="11"/>
      <color theme="1" tint="0.14996795556505021"/>
      <name val="Calibri"/>
      <family val="2"/>
    </font>
    <font>
      <sz val="10"/>
      <color theme="0"/>
      <name val="Franklin Gothic Book"/>
      <family val="2"/>
      <scheme val="minor"/>
    </font>
    <font>
      <sz val="11.5"/>
      <color theme="0"/>
      <name val="Franklin Gothic Book"/>
      <family val="2"/>
      <scheme val="minor"/>
    </font>
    <font>
      <b/>
      <sz val="48"/>
      <color rgb="FF12355B"/>
      <name val="Franklin Gothic Medium"/>
      <family val="2"/>
      <scheme val="major"/>
    </font>
    <font>
      <sz val="12"/>
      <color theme="1" tint="0.14999847407452621"/>
      <name val="Franklin Gothic Book"/>
      <family val="2"/>
      <scheme val="minor"/>
    </font>
    <font>
      <b/>
      <sz val="13"/>
      <color theme="0"/>
      <name val="Franklin Gothic Medium"/>
      <family val="2"/>
      <scheme val="major"/>
    </font>
    <font>
      <b/>
      <sz val="12"/>
      <color theme="0"/>
      <name val="Franklin Gothic Medium"/>
      <family val="2"/>
      <scheme val="major"/>
    </font>
    <font>
      <b/>
      <sz val="13"/>
      <color rgb="FFE2F0FD"/>
      <name val="Franklin Gothic Medium"/>
      <family val="2"/>
      <scheme val="major"/>
    </font>
    <font>
      <b/>
      <sz val="13"/>
      <color theme="2"/>
      <name val="Franklin Gothic Medium"/>
      <family val="2"/>
      <scheme val="major"/>
    </font>
    <font>
      <b/>
      <sz val="12"/>
      <color theme="2"/>
      <name val="Franklin Gothic Medium"/>
      <family val="2"/>
      <scheme val="major"/>
    </font>
    <font>
      <sz val="11"/>
      <color theme="1" tint="0.14999847407452621"/>
      <name val="Franklin Gothic Medium"/>
      <family val="2"/>
      <scheme val="major"/>
    </font>
    <font>
      <b/>
      <sz val="13"/>
      <color rgb="FF12355B"/>
      <name val="Franklin Gothic Book"/>
      <family val="2"/>
      <scheme val="minor"/>
    </font>
    <font>
      <b/>
      <sz val="12"/>
      <color rgb="FF12355B"/>
      <name val="Franklin Gothic Book"/>
      <family val="2"/>
      <scheme val="minor"/>
    </font>
    <font>
      <sz val="12"/>
      <color theme="0"/>
      <name val="Franklin Gothic Book"/>
      <family val="2"/>
      <scheme val="minor"/>
    </font>
    <font>
      <b/>
      <sz val="12"/>
      <color theme="0"/>
      <name val="Franklin Gothic Book"/>
      <family val="2"/>
      <scheme val="minor"/>
    </font>
    <font>
      <sz val="11"/>
      <color theme="4"/>
      <name val="Franklin Gothic Book"/>
      <family val="2"/>
      <scheme val="minor"/>
    </font>
    <font>
      <sz val="11"/>
      <color theme="9"/>
      <name val="Franklin Gothic Book"/>
      <family val="2"/>
      <scheme val="minor"/>
    </font>
    <font>
      <b/>
      <sz val="12"/>
      <color rgb="FF1B335A"/>
      <name val="Franklin Gothic Book"/>
      <family val="2"/>
      <scheme val="minor"/>
    </font>
    <font>
      <b/>
      <i/>
      <sz val="12"/>
      <color rgb="FF1B335A"/>
      <name val="Franklin Gothic Book"/>
      <family val="2"/>
      <scheme val="minor"/>
    </font>
    <font>
      <b/>
      <sz val="18"/>
      <color theme="0"/>
      <name val="Franklin Gothic Book"/>
      <family val="2"/>
      <scheme val="minor"/>
    </font>
    <font>
      <sz val="13"/>
      <color theme="3" tint="0.249977111117893"/>
      <name val="Franklin Gothic Book"/>
      <family val="2"/>
      <scheme val="minor"/>
    </font>
    <font>
      <sz val="12"/>
      <color theme="3" tint="0.249977111117893"/>
      <name val="Franklin Gothic Book"/>
      <family val="2"/>
      <scheme val="minor"/>
    </font>
    <font>
      <sz val="12"/>
      <color theme="3" tint="0.34998626667073579"/>
      <name val="Franklin Gothic Book"/>
      <family val="2"/>
      <scheme val="minor"/>
    </font>
    <font>
      <b/>
      <sz val="18"/>
      <color theme="1" tint="0.14999847407452621"/>
      <name val="Franklin Gothic Book"/>
      <family val="2"/>
      <scheme val="minor"/>
    </font>
    <font>
      <sz val="12"/>
      <color rgb="FFF16C20"/>
      <name val="Franklin Gothic Book"/>
      <family val="2"/>
      <scheme val="minor"/>
    </font>
    <font>
      <b/>
      <sz val="13"/>
      <color rgb="FF1B335A"/>
      <name val="Franklin Gothic Book"/>
      <family val="2"/>
      <scheme val="minor"/>
    </font>
    <font>
      <sz val="12"/>
      <color rgb="FF1B335A"/>
      <name val="Franklin Gothic Book"/>
      <family val="2"/>
      <scheme val="minor"/>
    </font>
    <font>
      <b/>
      <sz val="12"/>
      <color rgb="FFE76052"/>
      <name val="Franklin Gothic Book"/>
      <family val="2"/>
      <scheme val="minor"/>
    </font>
    <font>
      <b/>
      <i/>
      <sz val="13"/>
      <color rgb="FF1B335A"/>
      <name val="Franklin Gothic Book"/>
      <family val="2"/>
      <scheme val="minor"/>
    </font>
    <font>
      <b/>
      <sz val="14"/>
      <color rgb="FF1B335A"/>
      <name val="Franklin Gothic Book"/>
      <family val="2"/>
      <scheme val="minor"/>
    </font>
    <font>
      <sz val="12"/>
      <color theme="1" tint="0.249977111117893"/>
      <name val="Franklin Gothic Book"/>
      <family val="2"/>
      <scheme val="minor"/>
    </font>
    <font>
      <sz val="11"/>
      <color theme="3" tint="0.249977111117893"/>
      <name val="Franklin Gothic Book"/>
      <family val="2"/>
      <scheme val="minor"/>
    </font>
    <font>
      <sz val="11"/>
      <color rgb="FF00B050"/>
      <name val="Franklin Gothic Book"/>
      <family val="2"/>
      <scheme val="minor"/>
    </font>
    <font>
      <i/>
      <sz val="10"/>
      <color theme="1" tint="0.14999847407452621"/>
      <name val="Franklin Gothic Book"/>
      <family val="2"/>
      <scheme val="minor"/>
    </font>
    <font>
      <b/>
      <sz val="11"/>
      <color rgb="FF1B335A"/>
      <name val="Franklin Gothic Book"/>
      <family val="2"/>
      <scheme val="minor"/>
    </font>
    <font>
      <sz val="11"/>
      <color rgb="FF3595BA"/>
      <name val="Franklin Gothic Book"/>
      <family val="2"/>
      <scheme val="minor"/>
    </font>
    <font>
      <sz val="12"/>
      <color rgb="FF3180B9"/>
      <name val="Franklin Gothic Book"/>
      <family val="2"/>
      <scheme val="minor"/>
    </font>
    <font>
      <b/>
      <sz val="11"/>
      <color rgb="FF3180B9"/>
      <name val="Franklin Gothic Book"/>
      <family val="2"/>
      <scheme val="minor"/>
    </font>
    <font>
      <sz val="13"/>
      <color rgb="FF1B335A"/>
      <name val="Franklin Gothic Book"/>
      <family val="2"/>
      <scheme val="minor"/>
    </font>
    <font>
      <b/>
      <sz val="12"/>
      <color theme="3" tint="0.249977111117893"/>
      <name val="Franklin Gothic Book"/>
      <family val="2"/>
      <scheme val="minor"/>
    </font>
    <font>
      <sz val="12"/>
      <color rgb="FFA2B86C"/>
      <name val="Franklin Gothic Book"/>
      <family val="2"/>
      <scheme val="minor"/>
    </font>
    <font>
      <sz val="11"/>
      <color rgb="FFA2B86C"/>
      <name val="Franklin Gothic Book"/>
      <family val="2"/>
      <scheme val="minor"/>
    </font>
    <font>
      <b/>
      <sz val="12"/>
      <color rgb="FF38424C"/>
      <name val="Franklin Gothic Book"/>
      <family val="2"/>
      <scheme val="minor"/>
    </font>
    <font>
      <sz val="12"/>
      <color rgb="FF38424C"/>
      <name val="Franklin Gothic Book"/>
      <family val="2"/>
      <scheme val="minor"/>
    </font>
    <font>
      <sz val="12"/>
      <color rgb="FF2A897B"/>
      <name val="Franklin Gothic Book"/>
      <family val="2"/>
      <scheme val="minor"/>
    </font>
    <font>
      <b/>
      <sz val="12"/>
      <color rgb="FF2A897B"/>
      <name val="Franklin Gothic Book"/>
      <family val="2"/>
      <scheme val="minor"/>
    </font>
    <font>
      <sz val="12"/>
      <color theme="4" tint="-0.249977111117893"/>
      <name val="Franklin Gothic Book"/>
      <family val="2"/>
      <scheme val="minor"/>
    </font>
    <font>
      <sz val="12"/>
      <color rgb="FF3595BA"/>
      <name val="Franklin Gothic Book"/>
      <family val="2"/>
      <scheme val="minor"/>
    </font>
    <font>
      <sz val="12"/>
      <color rgb="FF3CACC2"/>
      <name val="Franklin Gothic Book"/>
      <family val="2"/>
      <scheme val="minor"/>
    </font>
    <font>
      <sz val="11"/>
      <color rgb="FF3CACC2"/>
      <name val="Franklin Gothic Book"/>
      <family val="2"/>
      <scheme val="minor"/>
    </font>
    <font>
      <b/>
      <sz val="11.5"/>
      <color theme="4"/>
      <name val="Franklin Gothic Book"/>
      <family val="2"/>
      <scheme val="minor"/>
    </font>
    <font>
      <sz val="12"/>
      <color rgb="FF12355B"/>
      <name val="Franklin Gothic Medium"/>
      <family val="2"/>
      <scheme val="major"/>
    </font>
    <font>
      <b/>
      <sz val="13"/>
      <color rgb="FF12355B"/>
      <name val="Franklin Gothic Medium"/>
      <family val="2"/>
      <scheme val="major"/>
    </font>
    <font>
      <sz val="13"/>
      <color theme="1" tint="0.14999847407452621"/>
      <name val="Franklin Gothic Medium"/>
      <family val="2"/>
      <scheme val="major"/>
    </font>
    <font>
      <b/>
      <sz val="13"/>
      <color theme="4"/>
      <name val="Franklin Gothic Medium"/>
      <family val="2"/>
      <scheme val="major"/>
    </font>
    <font>
      <sz val="11.5"/>
      <color theme="0"/>
      <name val="Franklin Gothic Medium"/>
      <family val="2"/>
      <scheme val="major"/>
    </font>
    <font>
      <sz val="11.5"/>
      <color theme="1" tint="0.14999847407452621"/>
      <name val="Franklin Gothic Medium"/>
      <family val="2"/>
      <scheme val="major"/>
    </font>
    <font>
      <sz val="10"/>
      <color theme="1" tint="0.14999847407452621"/>
      <name val="Franklin Gothic Medium"/>
      <family val="2"/>
      <scheme val="major"/>
    </font>
    <font>
      <b/>
      <sz val="10"/>
      <color theme="0"/>
      <name val="Franklin Gothic Medium"/>
      <family val="2"/>
      <scheme val="major"/>
    </font>
    <font>
      <b/>
      <sz val="11.5"/>
      <color theme="0"/>
      <name val="Franklin Gothic Medium"/>
      <family val="2"/>
      <scheme val="major"/>
    </font>
    <font>
      <b/>
      <sz val="11"/>
      <color theme="0"/>
      <name val="Franklin Gothic Medium"/>
      <family val="2"/>
      <scheme val="major"/>
    </font>
    <font>
      <b/>
      <sz val="11"/>
      <color theme="1" tint="0.14999847407452621"/>
      <name val="Franklin Gothic Medium"/>
      <family val="2"/>
      <scheme val="major"/>
    </font>
    <font>
      <sz val="10"/>
      <color theme="1" tint="0.1499679555650502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4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theme="1" tint="0.499984740745262"/>
        <bgColor indexed="64"/>
      </patternFill>
    </fill>
    <fill>
      <patternFill patternType="solid">
        <fgColor rgb="FF38424C"/>
        <bgColor indexed="64"/>
      </patternFill>
    </fill>
    <fill>
      <patternFill patternType="solid">
        <fgColor rgb="FF12355B"/>
        <bgColor indexed="64"/>
      </patternFill>
    </fill>
    <fill>
      <patternFill patternType="solid">
        <fgColor theme="2" tint="-4.9989318521683403E-2"/>
        <bgColor indexed="64"/>
      </patternFill>
    </fill>
    <fill>
      <patternFill patternType="solid">
        <fgColor rgb="FFE2F0FD"/>
        <bgColor indexed="64"/>
      </patternFill>
    </fill>
    <fill>
      <patternFill patternType="solid">
        <fgColor rgb="FFC8F2FF"/>
        <bgColor indexed="64"/>
      </patternFill>
    </fill>
    <fill>
      <patternFill patternType="solid">
        <fgColor rgb="FF79DDFF"/>
        <bgColor indexed="64"/>
      </patternFill>
    </fill>
    <fill>
      <patternFill patternType="solid">
        <fgColor rgb="FF1B335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medium">
        <color theme="4" tint="0.39994506668294322"/>
      </bottom>
      <diagonal/>
    </border>
    <border>
      <left/>
      <right/>
      <top/>
      <bottom style="medium">
        <color theme="4" tint="0.79998168889431442"/>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7" fillId="4" borderId="1" applyNumberFormat="0" applyProtection="0">
      <alignment vertical="center"/>
    </xf>
    <xf numFmtId="0" fontId="5" fillId="2" borderId="2" applyNumberFormat="0" applyProtection="0">
      <alignment vertical="center"/>
    </xf>
    <xf numFmtId="167" fontId="75" fillId="0" borderId="0" applyFont="0" applyFill="0" applyBorder="0" applyAlignment="0" applyProtection="0"/>
    <xf numFmtId="166" fontId="75" fillId="0" borderId="0" applyFont="0" applyFill="0" applyBorder="0" applyAlignment="0" applyProtection="0"/>
    <xf numFmtId="165" fontId="75" fillId="0" borderId="0" applyFont="0" applyFill="0" applyBorder="0" applyAlignment="0" applyProtection="0"/>
    <xf numFmtId="164" fontId="75" fillId="0" borderId="0" applyFont="0" applyFill="0" applyBorder="0" applyAlignment="0" applyProtection="0"/>
    <xf numFmtId="9" fontId="75" fillId="0" borderId="0" applyFont="0" applyFill="0" applyBorder="0" applyAlignment="0" applyProtection="0"/>
    <xf numFmtId="0" fontId="76" fillId="0" borderId="0" applyNumberFormat="0" applyFill="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20" borderId="4" applyNumberFormat="0" applyAlignment="0" applyProtection="0"/>
    <xf numFmtId="0" fontId="81" fillId="21" borderId="5" applyNumberFormat="0" applyAlignment="0" applyProtection="0"/>
    <xf numFmtId="0" fontId="82" fillId="21" borderId="4" applyNumberFormat="0" applyAlignment="0" applyProtection="0"/>
    <xf numFmtId="0" fontId="83" fillId="0" borderId="6" applyNumberFormat="0" applyFill="0" applyAlignment="0" applyProtection="0"/>
    <xf numFmtId="0" fontId="84" fillId="22" borderId="7" applyNumberFormat="0" applyAlignment="0" applyProtection="0"/>
    <xf numFmtId="0" fontId="85" fillId="0" borderId="0" applyNumberFormat="0" applyFill="0" applyBorder="0" applyAlignment="0" applyProtection="0"/>
    <xf numFmtId="0" fontId="75" fillId="23" borderId="8" applyNumberFormat="0" applyFont="0" applyAlignment="0" applyProtection="0"/>
    <xf numFmtId="0" fontId="86" fillId="0" borderId="0" applyNumberFormat="0" applyFill="0" applyBorder="0" applyAlignment="0" applyProtection="0"/>
    <xf numFmtId="0" fontId="87" fillId="0" borderId="9" applyNumberFormat="0" applyFill="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cellStyleXfs>
  <cellXfs count="206">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3" fillId="0" borderId="0" xfId="0" applyFont="1" applyAlignment="1">
      <alignment horizontal="right" vertical="center"/>
    </xf>
    <xf numFmtId="0" fontId="11" fillId="3" borderId="0" xfId="3" applyFont="1" applyFill="1" applyBorder="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0" fillId="0" borderId="0" xfId="0" applyFont="1" applyAlignment="1">
      <alignment wrapText="1"/>
    </xf>
    <xf numFmtId="0" fontId="7" fillId="0" borderId="0" xfId="0" applyFont="1" applyAlignment="1">
      <alignment wrapText="1"/>
    </xf>
    <xf numFmtId="0" fontId="14" fillId="0" borderId="0" xfId="0" applyFont="1" applyAlignment="1">
      <alignment wrapText="1"/>
    </xf>
    <xf numFmtId="0" fontId="15" fillId="0" borderId="0" xfId="0" applyFont="1" applyAlignment="1">
      <alignment wrapText="1"/>
    </xf>
    <xf numFmtId="4" fontId="3" fillId="8" borderId="0" xfId="0" applyNumberFormat="1" applyFont="1" applyFill="1" applyAlignment="1">
      <alignment horizontal="left" indent="2"/>
    </xf>
    <xf numFmtId="0" fontId="2" fillId="0" borderId="0" xfId="0" applyFont="1" applyAlignment="1">
      <alignment horizontal="left" indent="2"/>
    </xf>
    <xf numFmtId="0" fontId="2" fillId="0" borderId="0" xfId="0" applyFont="1" applyAlignment="1">
      <alignment horizontal="left" indent="10"/>
    </xf>
    <xf numFmtId="4" fontId="3" fillId="6" borderId="0" xfId="0" applyNumberFormat="1" applyFont="1" applyFill="1" applyAlignment="1">
      <alignment horizontal="left" indent="2"/>
    </xf>
    <xf numFmtId="4" fontId="17" fillId="8" borderId="0" xfId="0" applyNumberFormat="1" applyFont="1" applyFill="1" applyAlignment="1">
      <alignment horizontal="left" indent="2"/>
    </xf>
    <xf numFmtId="0" fontId="18" fillId="11" borderId="0" xfId="0" applyFont="1" applyFill="1" applyAlignment="1">
      <alignment horizontal="left" vertical="center" indent="2"/>
    </xf>
    <xf numFmtId="0" fontId="7" fillId="0" borderId="0" xfId="0" applyFont="1" applyAlignment="1">
      <alignment horizontal="left" vertical="center" wrapText="1"/>
    </xf>
    <xf numFmtId="0" fontId="19" fillId="11" borderId="0" xfId="0" applyFont="1" applyFill="1" applyAlignment="1">
      <alignment horizontal="left" vertical="center" indent="10"/>
    </xf>
    <xf numFmtId="0" fontId="20" fillId="11" borderId="0" xfId="1" applyFont="1" applyFill="1" applyBorder="1" applyAlignment="1">
      <alignment horizontal="left" vertical="center" indent="2"/>
    </xf>
    <xf numFmtId="0" fontId="23" fillId="0" borderId="0" xfId="0" applyFont="1" applyAlignment="1">
      <alignment horizontal="left"/>
    </xf>
    <xf numFmtId="0" fontId="10" fillId="0" borderId="0" xfId="0" applyFont="1" applyAlignment="1">
      <alignment vertical="center" wrapText="1"/>
    </xf>
    <xf numFmtId="0" fontId="24" fillId="13" borderId="0" xfId="0" applyFont="1" applyFill="1" applyAlignment="1">
      <alignment horizontal="left" vertical="center" indent="10"/>
    </xf>
    <xf numFmtId="0" fontId="25" fillId="13" borderId="0" xfId="0" applyFont="1" applyFill="1" applyAlignment="1">
      <alignment horizontal="left" vertical="center" indent="2"/>
    </xf>
    <xf numFmtId="3" fontId="24" fillId="13" borderId="0" xfId="0" applyNumberFormat="1" applyFont="1" applyFill="1" applyAlignment="1">
      <alignment horizontal="left" vertical="center" indent="2"/>
    </xf>
    <xf numFmtId="0" fontId="24" fillId="13" borderId="0" xfId="0" applyFont="1" applyFill="1" applyAlignment="1">
      <alignment horizontal="left" vertical="center" indent="2"/>
    </xf>
    <xf numFmtId="0" fontId="10" fillId="10" borderId="0" xfId="0" applyFont="1" applyFill="1" applyAlignment="1">
      <alignment vertical="center" wrapText="1"/>
    </xf>
    <xf numFmtId="0" fontId="26" fillId="10" borderId="0" xfId="0" applyFont="1" applyFill="1" applyAlignment="1">
      <alignment horizontal="left" vertical="center" indent="10"/>
    </xf>
    <xf numFmtId="0" fontId="27" fillId="10" borderId="0" xfId="0" applyFont="1" applyFill="1" applyAlignment="1">
      <alignment horizontal="left" vertical="center" indent="2"/>
    </xf>
    <xf numFmtId="3" fontId="28" fillId="10" borderId="0" xfId="0" applyNumberFormat="1" applyFont="1" applyFill="1" applyAlignment="1">
      <alignment horizontal="left" vertical="center" indent="2"/>
    </xf>
    <xf numFmtId="0" fontId="28" fillId="10" borderId="0" xfId="0" applyFont="1" applyFill="1" applyAlignment="1">
      <alignment horizontal="left" indent="2"/>
    </xf>
    <xf numFmtId="3" fontId="29" fillId="10" borderId="0" xfId="0" applyNumberFormat="1" applyFont="1" applyFill="1" applyAlignment="1">
      <alignment horizontal="left" vertical="center" indent="2"/>
    </xf>
    <xf numFmtId="0" fontId="29" fillId="10" borderId="0" xfId="0" applyFont="1" applyFill="1" applyAlignment="1">
      <alignment horizontal="left" vertical="center" indent="2"/>
    </xf>
    <xf numFmtId="0" fontId="28" fillId="10" borderId="0" xfId="0" applyFont="1" applyFill="1"/>
    <xf numFmtId="0" fontId="30" fillId="15" borderId="0" xfId="2" applyFont="1" applyFill="1" applyBorder="1" applyAlignment="1">
      <alignment horizontal="left" vertical="center" indent="10"/>
    </xf>
    <xf numFmtId="0" fontId="31" fillId="15" borderId="0" xfId="0" applyFont="1" applyFill="1" applyAlignment="1">
      <alignment horizontal="left" vertical="center" indent="2"/>
    </xf>
    <xf numFmtId="9" fontId="30" fillId="15" borderId="0" xfId="0" applyNumberFormat="1" applyFont="1" applyFill="1" applyAlignment="1">
      <alignment horizontal="left" vertical="center" indent="2"/>
    </xf>
    <xf numFmtId="9" fontId="30" fillId="15" borderId="0" xfId="0" applyNumberFormat="1" applyFont="1" applyFill="1" applyAlignment="1">
      <alignment horizontal="left" indent="2"/>
    </xf>
    <xf numFmtId="0" fontId="28" fillId="0" borderId="0" xfId="0" applyFont="1"/>
    <xf numFmtId="0" fontId="32" fillId="0" borderId="0" xfId="0" applyFont="1" applyAlignment="1">
      <alignment wrapText="1"/>
    </xf>
    <xf numFmtId="0" fontId="33" fillId="8" borderId="0" xfId="0" applyFont="1" applyFill="1" applyAlignment="1">
      <alignment horizontal="left" vertical="center" indent="10"/>
    </xf>
    <xf numFmtId="0" fontId="34" fillId="8" borderId="0" xfId="0" applyFont="1" applyFill="1" applyAlignment="1">
      <alignment horizontal="left" vertical="center" indent="2"/>
    </xf>
    <xf numFmtId="0" fontId="35" fillId="9" borderId="0" xfId="0" applyFont="1" applyFill="1" applyAlignment="1">
      <alignment horizontal="left" indent="2"/>
    </xf>
    <xf numFmtId="0" fontId="36" fillId="0" borderId="0" xfId="0" applyFont="1"/>
    <xf numFmtId="0" fontId="33" fillId="7" borderId="0" xfId="0" applyFont="1" applyFill="1" applyAlignment="1">
      <alignment horizontal="left" vertical="center" indent="10"/>
    </xf>
    <xf numFmtId="0" fontId="34" fillId="7" borderId="0" xfId="0" applyFont="1" applyFill="1" applyAlignment="1">
      <alignment horizontal="left" vertical="center" indent="2"/>
    </xf>
    <xf numFmtId="4" fontId="34" fillId="7" borderId="0" xfId="0" applyNumberFormat="1" applyFont="1" applyFill="1" applyAlignment="1">
      <alignment horizontal="left" vertical="center" indent="2"/>
    </xf>
    <xf numFmtId="4" fontId="35" fillId="9" borderId="0" xfId="0" applyNumberFormat="1" applyFont="1" applyFill="1" applyAlignment="1">
      <alignment horizontal="left" indent="2"/>
    </xf>
    <xf numFmtId="4" fontId="30" fillId="7" borderId="3" xfId="0" applyNumberFormat="1" applyFont="1" applyFill="1" applyBorder="1" applyAlignment="1">
      <alignment horizontal="left" vertical="center" indent="2"/>
    </xf>
    <xf numFmtId="4" fontId="37" fillId="7" borderId="0" xfId="0" applyNumberFormat="1" applyFont="1" applyFill="1" applyAlignment="1">
      <alignment horizontal="left" vertical="center" indent="2"/>
    </xf>
    <xf numFmtId="10" fontId="34" fillId="8" borderId="0" xfId="0" applyNumberFormat="1" applyFont="1" applyFill="1" applyAlignment="1">
      <alignment horizontal="left" vertical="center" indent="2"/>
    </xf>
    <xf numFmtId="4" fontId="34" fillId="8" borderId="0" xfId="0" applyNumberFormat="1" applyFont="1" applyFill="1" applyAlignment="1">
      <alignment horizontal="left" vertical="center" indent="2"/>
    </xf>
    <xf numFmtId="4" fontId="30" fillId="8" borderId="3" xfId="0" applyNumberFormat="1" applyFont="1" applyFill="1" applyBorder="1" applyAlignment="1">
      <alignment horizontal="left" vertical="center" indent="2"/>
    </xf>
    <xf numFmtId="4" fontId="37" fillId="8" borderId="0" xfId="0" applyNumberFormat="1" applyFont="1" applyFill="1" applyAlignment="1">
      <alignment horizontal="left" vertical="center" indent="2"/>
    </xf>
    <xf numFmtId="0" fontId="38" fillId="7" borderId="0" xfId="0" applyFont="1" applyFill="1" applyAlignment="1">
      <alignment horizontal="left" vertical="center" indent="10"/>
    </xf>
    <xf numFmtId="0" fontId="30" fillId="7" borderId="0" xfId="0" applyFont="1" applyFill="1" applyAlignment="1">
      <alignment horizontal="left" vertical="center" indent="2"/>
    </xf>
    <xf numFmtId="4" fontId="30" fillId="7" borderId="0" xfId="0" applyNumberFormat="1" applyFont="1" applyFill="1" applyAlignment="1">
      <alignment horizontal="left" vertical="center" indent="2"/>
    </xf>
    <xf numFmtId="4" fontId="39" fillId="7" borderId="0" xfId="0" applyNumberFormat="1" applyFont="1" applyFill="1" applyAlignment="1">
      <alignment horizontal="left" indent="2"/>
    </xf>
    <xf numFmtId="4" fontId="40" fillId="7" borderId="0" xfId="0" applyNumberFormat="1" applyFont="1" applyFill="1" applyAlignment="1">
      <alignment horizontal="left" vertical="center" indent="2"/>
    </xf>
    <xf numFmtId="0" fontId="17" fillId="7" borderId="0" xfId="0" applyFont="1" applyFill="1" applyAlignment="1">
      <alignment horizontal="left" vertical="center" indent="2"/>
    </xf>
    <xf numFmtId="4" fontId="17" fillId="7" borderId="0" xfId="0" applyNumberFormat="1" applyFont="1" applyFill="1" applyAlignment="1">
      <alignment horizontal="left" vertical="center" indent="2"/>
    </xf>
    <xf numFmtId="0" fontId="38" fillId="15" borderId="0" xfId="2" applyFont="1" applyFill="1" applyBorder="1" applyAlignment="1">
      <alignment horizontal="left" vertical="center" indent="10"/>
    </xf>
    <xf numFmtId="0" fontId="41" fillId="15" borderId="0" xfId="0" applyFont="1" applyFill="1" applyAlignment="1">
      <alignment horizontal="left" vertical="center" indent="2"/>
    </xf>
    <xf numFmtId="9" fontId="38" fillId="15" borderId="0" xfId="0" applyNumberFormat="1" applyFont="1" applyFill="1" applyAlignment="1">
      <alignment horizontal="left" vertical="center" indent="2"/>
    </xf>
    <xf numFmtId="0" fontId="38" fillId="15" borderId="0" xfId="0" applyFont="1" applyFill="1" applyAlignment="1">
      <alignment horizontal="left" vertical="center" indent="2"/>
    </xf>
    <xf numFmtId="4" fontId="38" fillId="15" borderId="3" xfId="0" applyNumberFormat="1" applyFont="1" applyFill="1" applyBorder="1" applyAlignment="1">
      <alignment horizontal="left" vertical="center" indent="2"/>
    </xf>
    <xf numFmtId="4" fontId="38" fillId="15" borderId="0" xfId="0" applyNumberFormat="1" applyFont="1" applyFill="1" applyAlignment="1">
      <alignment horizontal="left" vertical="center" indent="2"/>
    </xf>
    <xf numFmtId="4" fontId="42" fillId="15" borderId="0" xfId="0" applyNumberFormat="1" applyFont="1" applyFill="1" applyAlignment="1">
      <alignment horizontal="left" vertical="center" indent="2"/>
    </xf>
    <xf numFmtId="0" fontId="33" fillId="6" borderId="0" xfId="0" applyFont="1" applyFill="1" applyAlignment="1">
      <alignment horizontal="left" vertical="center" indent="10"/>
    </xf>
    <xf numFmtId="0" fontId="34" fillId="6" borderId="0" xfId="0" applyFont="1" applyFill="1" applyAlignment="1">
      <alignment horizontal="left" vertical="center" indent="2"/>
    </xf>
    <xf numFmtId="9" fontId="34" fillId="6" borderId="0" xfId="0" applyNumberFormat="1" applyFont="1" applyFill="1" applyAlignment="1">
      <alignment horizontal="left" vertical="center" indent="2"/>
    </xf>
    <xf numFmtId="0" fontId="43" fillId="6" borderId="0" xfId="0" applyFont="1" applyFill="1" applyAlignment="1">
      <alignment horizontal="left" vertical="center" indent="2"/>
    </xf>
    <xf numFmtId="4" fontId="34" fillId="6" borderId="3" xfId="0" applyNumberFormat="1" applyFont="1" applyFill="1" applyBorder="1" applyAlignment="1">
      <alignment horizontal="left" vertical="center" indent="2"/>
    </xf>
    <xf numFmtId="4" fontId="44" fillId="6" borderId="0" xfId="0" applyNumberFormat="1" applyFont="1" applyFill="1" applyAlignment="1">
      <alignment horizontal="left" vertical="center" indent="2"/>
    </xf>
    <xf numFmtId="0" fontId="43" fillId="8" borderId="0" xfId="0" applyFont="1" applyFill="1" applyAlignment="1">
      <alignment horizontal="left" vertical="center" indent="2"/>
    </xf>
    <xf numFmtId="4" fontId="45" fillId="8" borderId="0" xfId="0" applyNumberFormat="1" applyFont="1" applyFill="1" applyAlignment="1">
      <alignment horizontal="left" vertical="center" indent="2"/>
    </xf>
    <xf numFmtId="4" fontId="30" fillId="6" borderId="3" xfId="0" applyNumberFormat="1" applyFont="1" applyFill="1" applyBorder="1" applyAlignment="1">
      <alignment horizontal="left" vertical="center" indent="2"/>
    </xf>
    <xf numFmtId="4" fontId="45" fillId="6" borderId="0" xfId="0" applyNumberFormat="1" applyFont="1" applyFill="1" applyAlignment="1">
      <alignment horizontal="left" vertical="center" indent="2"/>
    </xf>
    <xf numFmtId="4" fontId="43" fillId="6" borderId="0" xfId="0" applyNumberFormat="1" applyFont="1" applyFill="1" applyAlignment="1">
      <alignment horizontal="left" vertical="center" indent="2"/>
    </xf>
    <xf numFmtId="0" fontId="38" fillId="8" borderId="0" xfId="0" applyFont="1" applyFill="1" applyAlignment="1">
      <alignment horizontal="left" vertical="center" indent="10"/>
    </xf>
    <xf numFmtId="0" fontId="30" fillId="8" borderId="0" xfId="0" applyFont="1" applyFill="1" applyAlignment="1">
      <alignment horizontal="left" vertical="center" indent="2"/>
    </xf>
    <xf numFmtId="4" fontId="30" fillId="8" borderId="0" xfId="0" applyNumberFormat="1" applyFont="1" applyFill="1" applyAlignment="1">
      <alignment horizontal="left" vertical="center" indent="2"/>
    </xf>
    <xf numFmtId="0" fontId="39" fillId="8" borderId="0" xfId="0" applyFont="1" applyFill="1" applyAlignment="1">
      <alignment horizontal="left" indent="2"/>
    </xf>
    <xf numFmtId="0" fontId="46" fillId="8" borderId="0" xfId="0" applyFont="1" applyFill="1" applyAlignment="1">
      <alignment horizontal="left" indent="2"/>
    </xf>
    <xf numFmtId="0" fontId="38" fillId="15" borderId="0" xfId="0" applyFont="1" applyFill="1" applyAlignment="1">
      <alignment horizontal="left" vertical="center" indent="10"/>
    </xf>
    <xf numFmtId="0" fontId="30" fillId="15" borderId="0" xfId="0" applyFont="1" applyFill="1" applyAlignment="1">
      <alignment horizontal="left" vertical="center" indent="2"/>
    </xf>
    <xf numFmtId="4" fontId="47" fillId="15" borderId="3" xfId="0" applyNumberFormat="1" applyFont="1" applyFill="1" applyBorder="1" applyAlignment="1">
      <alignment horizontal="left" vertical="center" indent="2"/>
    </xf>
    <xf numFmtId="4" fontId="30" fillId="15" borderId="0" xfId="0" applyNumberFormat="1" applyFont="1" applyFill="1" applyAlignment="1">
      <alignment horizontal="left" vertical="center" indent="2"/>
    </xf>
    <xf numFmtId="4" fontId="39" fillId="8" borderId="3" xfId="0" applyNumberFormat="1" applyFont="1" applyFill="1" applyBorder="1" applyAlignment="1">
      <alignment horizontal="left" vertical="center" indent="2"/>
    </xf>
    <xf numFmtId="4" fontId="48" fillId="8" borderId="0" xfId="0" applyNumberFormat="1" applyFont="1" applyFill="1" applyAlignment="1">
      <alignment horizontal="left" vertical="center" indent="2"/>
    </xf>
    <xf numFmtId="4" fontId="39" fillId="6" borderId="3" xfId="0" applyNumberFormat="1" applyFont="1" applyFill="1" applyBorder="1" applyAlignment="1">
      <alignment horizontal="left" vertical="center" indent="2"/>
    </xf>
    <xf numFmtId="4" fontId="48" fillId="6" borderId="0" xfId="0" applyNumberFormat="1" applyFont="1" applyFill="1" applyAlignment="1">
      <alignment horizontal="left" vertical="center" indent="2"/>
    </xf>
    <xf numFmtId="4" fontId="34" fillId="6" borderId="0" xfId="0" applyNumberFormat="1" applyFont="1" applyFill="1" applyAlignment="1">
      <alignment horizontal="left" vertical="center" indent="2"/>
    </xf>
    <xf numFmtId="0" fontId="38" fillId="6" borderId="0" xfId="0" applyFont="1" applyFill="1" applyAlignment="1">
      <alignment horizontal="left" vertical="center" indent="10"/>
    </xf>
    <xf numFmtId="0" fontId="30" fillId="6" borderId="0" xfId="0" applyFont="1" applyFill="1" applyAlignment="1">
      <alignment horizontal="left" vertical="center" indent="2"/>
    </xf>
    <xf numFmtId="4" fontId="30" fillId="6" borderId="0" xfId="0" applyNumberFormat="1" applyFont="1" applyFill="1" applyAlignment="1">
      <alignment horizontal="left" vertical="center" indent="2"/>
    </xf>
    <xf numFmtId="0" fontId="49" fillId="6" borderId="0" xfId="0" applyFont="1" applyFill="1" applyAlignment="1">
      <alignment horizontal="left" indent="2"/>
    </xf>
    <xf numFmtId="4" fontId="50" fillId="6" borderId="0" xfId="0" applyNumberFormat="1" applyFont="1" applyFill="1" applyAlignment="1">
      <alignment horizontal="left" vertical="center" indent="2"/>
    </xf>
    <xf numFmtId="0" fontId="2" fillId="6" borderId="0" xfId="0" applyFont="1" applyFill="1" applyAlignment="1">
      <alignment horizontal="left" indent="2"/>
    </xf>
    <xf numFmtId="0" fontId="44" fillId="6" borderId="0" xfId="0" applyFont="1" applyFill="1" applyAlignment="1">
      <alignment horizontal="left" vertical="center" indent="2"/>
    </xf>
    <xf numFmtId="0" fontId="44" fillId="8" borderId="0" xfId="0" applyFont="1" applyFill="1" applyAlignment="1">
      <alignment horizontal="left" vertical="center" indent="2"/>
    </xf>
    <xf numFmtId="0" fontId="38" fillId="6" borderId="0" xfId="3" applyFont="1" applyFill="1" applyBorder="1" applyAlignment="1">
      <alignment horizontal="left" vertical="center" indent="10"/>
    </xf>
    <xf numFmtId="0" fontId="47" fillId="6" borderId="0" xfId="3" applyFont="1" applyFill="1" applyBorder="1" applyAlignment="1">
      <alignment horizontal="left" vertical="center" indent="2"/>
    </xf>
    <xf numFmtId="4" fontId="30" fillId="6" borderId="0" xfId="3" applyNumberFormat="1" applyFont="1" applyFill="1" applyBorder="1" applyAlignment="1">
      <alignment horizontal="left" vertical="center" indent="2"/>
    </xf>
    <xf numFmtId="4" fontId="37" fillId="6" borderId="0" xfId="0" applyNumberFormat="1" applyFont="1" applyFill="1" applyAlignment="1">
      <alignment horizontal="left" indent="2"/>
    </xf>
    <xf numFmtId="4" fontId="30" fillId="6" borderId="3" xfId="0" applyNumberFormat="1" applyFont="1" applyFill="1" applyBorder="1" applyAlignment="1">
      <alignment horizontal="center" vertical="center"/>
    </xf>
    <xf numFmtId="4" fontId="30" fillId="6" borderId="0" xfId="0" applyNumberFormat="1" applyFont="1" applyFill="1" applyAlignment="1">
      <alignment horizontal="center" vertical="center"/>
    </xf>
    <xf numFmtId="0" fontId="30" fillId="6" borderId="0" xfId="0" applyFont="1" applyFill="1" applyAlignment="1">
      <alignment horizontal="left" indent="2"/>
    </xf>
    <xf numFmtId="4" fontId="30" fillId="6" borderId="0" xfId="0" applyNumberFormat="1" applyFont="1" applyFill="1" applyAlignment="1">
      <alignment horizontal="left" indent="2"/>
    </xf>
    <xf numFmtId="4" fontId="51" fillId="15" borderId="0" xfId="0" applyNumberFormat="1" applyFont="1" applyFill="1" applyAlignment="1">
      <alignment horizontal="left" vertical="center" indent="2"/>
    </xf>
    <xf numFmtId="9" fontId="52" fillId="8" borderId="0" xfId="0" applyNumberFormat="1" applyFont="1" applyFill="1" applyAlignment="1">
      <alignment horizontal="left" vertical="center" indent="2"/>
    </xf>
    <xf numFmtId="10" fontId="34" fillId="6" borderId="0" xfId="0" applyNumberFormat="1" applyFont="1" applyFill="1" applyAlignment="1">
      <alignment horizontal="left" vertical="center" indent="2"/>
    </xf>
    <xf numFmtId="4" fontId="39" fillId="8" borderId="0" xfId="0" applyNumberFormat="1" applyFont="1" applyFill="1" applyAlignment="1">
      <alignment horizontal="left" vertical="center" indent="2"/>
    </xf>
    <xf numFmtId="4" fontId="30" fillId="8" borderId="3" xfId="0" applyNumberFormat="1" applyFont="1" applyFill="1" applyBorder="1" applyAlignment="1">
      <alignment horizontal="center" vertical="center"/>
    </xf>
    <xf numFmtId="4" fontId="30" fillId="8" borderId="0" xfId="0" applyNumberFormat="1" applyFont="1" applyFill="1" applyAlignment="1">
      <alignment horizontal="center" vertical="center"/>
    </xf>
    <xf numFmtId="4" fontId="39" fillId="6" borderId="0" xfId="0" applyNumberFormat="1" applyFont="1" applyFill="1" applyAlignment="1">
      <alignment horizontal="left" vertical="center" indent="2"/>
    </xf>
    <xf numFmtId="4" fontId="53" fillId="6" borderId="0" xfId="0" applyNumberFormat="1" applyFont="1" applyFill="1" applyAlignment="1">
      <alignment horizontal="left" vertical="center" indent="2"/>
    </xf>
    <xf numFmtId="4" fontId="54" fillId="6" borderId="0" xfId="0" applyNumberFormat="1" applyFont="1" applyFill="1" applyAlignment="1">
      <alignment horizontal="left" vertical="center" indent="2"/>
    </xf>
    <xf numFmtId="4" fontId="53" fillId="8" borderId="0" xfId="0" applyNumberFormat="1" applyFont="1" applyFill="1" applyAlignment="1">
      <alignment horizontal="left" vertical="center" indent="2"/>
    </xf>
    <xf numFmtId="4" fontId="54" fillId="8" borderId="0" xfId="0" applyNumberFormat="1" applyFont="1" applyFill="1" applyAlignment="1">
      <alignment horizontal="left" vertical="center" indent="2"/>
    </xf>
    <xf numFmtId="0" fontId="30" fillId="8" borderId="3" xfId="0" applyFont="1" applyFill="1" applyBorder="1" applyAlignment="1">
      <alignment horizontal="left" vertical="center" indent="2"/>
    </xf>
    <xf numFmtId="0" fontId="39" fillId="8" borderId="0" xfId="0" applyFont="1" applyFill="1" applyAlignment="1">
      <alignment horizontal="left" vertical="center" indent="2"/>
    </xf>
    <xf numFmtId="0" fontId="53" fillId="8" borderId="0" xfId="0" applyFont="1" applyFill="1" applyAlignment="1">
      <alignment horizontal="left" vertical="center" indent="2"/>
    </xf>
    <xf numFmtId="0" fontId="54" fillId="8" borderId="0" xfId="0" applyFont="1" applyFill="1" applyAlignment="1">
      <alignment horizontal="left" vertical="center" indent="2"/>
    </xf>
    <xf numFmtId="0" fontId="38" fillId="12" borderId="0" xfId="0" applyFont="1" applyFill="1" applyAlignment="1">
      <alignment horizontal="left" vertical="center" indent="10"/>
    </xf>
    <xf numFmtId="0" fontId="30" fillId="12" borderId="0" xfId="0" applyFont="1" applyFill="1" applyAlignment="1">
      <alignment horizontal="left" vertical="center" indent="2"/>
    </xf>
    <xf numFmtId="4" fontId="30" fillId="12" borderId="0" xfId="0" applyNumberFormat="1" applyFont="1" applyFill="1" applyAlignment="1">
      <alignment horizontal="left" vertical="center" indent="2"/>
    </xf>
    <xf numFmtId="0" fontId="53" fillId="12" borderId="0" xfId="0" applyFont="1" applyFill="1" applyAlignment="1">
      <alignment horizontal="left" vertical="center" indent="2"/>
    </xf>
    <xf numFmtId="4" fontId="30" fillId="12" borderId="3" xfId="0" applyNumberFormat="1" applyFont="1" applyFill="1" applyBorder="1" applyAlignment="1">
      <alignment horizontal="center" vertical="center"/>
    </xf>
    <xf numFmtId="4" fontId="30" fillId="12" borderId="0" xfId="0" applyNumberFormat="1" applyFont="1" applyFill="1" applyAlignment="1">
      <alignment horizontal="center" vertical="center"/>
    </xf>
    <xf numFmtId="0" fontId="34" fillId="12" borderId="0" xfId="0" applyFont="1" applyFill="1" applyAlignment="1">
      <alignment horizontal="left" vertical="center" indent="2"/>
    </xf>
    <xf numFmtId="4" fontId="3" fillId="12" borderId="0" xfId="0" applyNumberFormat="1" applyFont="1" applyFill="1" applyAlignment="1">
      <alignment horizontal="left" indent="2"/>
    </xf>
    <xf numFmtId="4" fontId="51" fillId="15" borderId="0" xfId="0" applyNumberFormat="1" applyFont="1" applyFill="1" applyAlignment="1">
      <alignment horizontal="left" indent="2"/>
    </xf>
    <xf numFmtId="4" fontId="38" fillId="15" borderId="3" xfId="0" applyNumberFormat="1" applyFont="1" applyFill="1" applyBorder="1" applyAlignment="1">
      <alignment horizontal="left" indent="2"/>
    </xf>
    <xf numFmtId="4" fontId="38" fillId="15" borderId="0" xfId="0" applyNumberFormat="1" applyFont="1" applyFill="1" applyAlignment="1">
      <alignment horizontal="left" indent="2"/>
    </xf>
    <xf numFmtId="9" fontId="52" fillId="6" borderId="0" xfId="0" applyNumberFormat="1" applyFont="1" applyFill="1" applyAlignment="1">
      <alignment horizontal="left" vertical="center" indent="2"/>
    </xf>
    <xf numFmtId="4" fontId="55" fillId="6" borderId="3" xfId="0" applyNumberFormat="1" applyFont="1" applyFill="1" applyBorder="1" applyAlignment="1">
      <alignment horizontal="left" vertical="center" indent="2"/>
    </xf>
    <xf numFmtId="4" fontId="55" fillId="6" borderId="0" xfId="0" applyNumberFormat="1" applyFont="1" applyFill="1" applyAlignment="1">
      <alignment horizontal="left" vertical="center" indent="2"/>
    </xf>
    <xf numFmtId="4" fontId="56" fillId="8" borderId="0" xfId="0" applyNumberFormat="1" applyFont="1" applyFill="1" applyAlignment="1">
      <alignment horizontal="left" vertical="center" indent="2"/>
    </xf>
    <xf numFmtId="4" fontId="56" fillId="6" borderId="0" xfId="0" applyNumberFormat="1" applyFont="1" applyFill="1" applyAlignment="1">
      <alignment horizontal="left" vertical="center" indent="2"/>
    </xf>
    <xf numFmtId="4" fontId="52" fillId="6" borderId="0" xfId="0" applyNumberFormat="1" applyFont="1" applyFill="1" applyAlignment="1">
      <alignment horizontal="left" vertical="center" indent="2"/>
    </xf>
    <xf numFmtId="4" fontId="34" fillId="6" borderId="0" xfId="0" applyNumberFormat="1" applyFont="1" applyFill="1" applyAlignment="1">
      <alignment horizontal="left" indent="2"/>
    </xf>
    <xf numFmtId="0" fontId="51" fillId="15" borderId="0" xfId="2" applyFont="1" applyFill="1" applyBorder="1" applyAlignment="1">
      <alignment horizontal="left" vertical="center" indent="2"/>
    </xf>
    <xf numFmtId="0" fontId="51" fillId="15" borderId="0" xfId="0" applyFont="1" applyFill="1" applyAlignment="1">
      <alignment horizontal="left" vertical="center" indent="2"/>
    </xf>
    <xf numFmtId="4" fontId="57" fillId="6" borderId="0" xfId="0" applyNumberFormat="1" applyFont="1" applyFill="1" applyAlignment="1">
      <alignment horizontal="left" vertical="center" indent="2"/>
    </xf>
    <xf numFmtId="4" fontId="57" fillId="8" borderId="0" xfId="0" applyNumberFormat="1" applyFont="1" applyFill="1" applyAlignment="1">
      <alignment horizontal="left" vertical="center" indent="2"/>
    </xf>
    <xf numFmtId="0" fontId="47" fillId="8" borderId="0" xfId="0" applyFont="1" applyFill="1" applyAlignment="1">
      <alignment horizontal="left" vertical="center" indent="2"/>
    </xf>
    <xf numFmtId="4" fontId="58" fillId="8" borderId="0" xfId="0" applyNumberFormat="1" applyFont="1" applyFill="1" applyAlignment="1">
      <alignment horizontal="left" vertical="center" indent="2"/>
    </xf>
    <xf numFmtId="4" fontId="59" fillId="8" borderId="0" xfId="0" applyNumberFormat="1" applyFont="1" applyFill="1" applyAlignment="1">
      <alignment horizontal="left" indent="2"/>
    </xf>
    <xf numFmtId="4" fontId="60" fillId="6" borderId="0" xfId="0" applyNumberFormat="1" applyFont="1" applyFill="1" applyAlignment="1">
      <alignment horizontal="left" vertical="center" indent="2"/>
    </xf>
    <xf numFmtId="4" fontId="60" fillId="8" borderId="0" xfId="0" applyNumberFormat="1" applyFont="1" applyFill="1" applyAlignment="1">
      <alignment horizontal="left" vertical="center" indent="2"/>
    </xf>
    <xf numFmtId="0" fontId="61" fillId="8" borderId="0" xfId="0" applyFont="1" applyFill="1" applyAlignment="1">
      <alignment horizontal="left" vertical="center" indent="2"/>
    </xf>
    <xf numFmtId="0" fontId="62" fillId="8" borderId="0" xfId="0" applyFont="1" applyFill="1" applyAlignment="1">
      <alignment horizontal="left" indent="2"/>
    </xf>
    <xf numFmtId="2" fontId="2" fillId="0" borderId="0" xfId="0" applyNumberFormat="1" applyFont="1" applyAlignment="1">
      <alignment horizontal="left" indent="2"/>
    </xf>
    <xf numFmtId="0" fontId="2" fillId="9" borderId="0" xfId="0" applyFont="1" applyFill="1" applyAlignment="1">
      <alignment horizontal="left" indent="2"/>
    </xf>
    <xf numFmtId="4" fontId="63" fillId="5" borderId="3" xfId="0" applyNumberFormat="1" applyFont="1" applyFill="1" applyBorder="1" applyAlignment="1">
      <alignment horizontal="left" indent="2"/>
    </xf>
    <xf numFmtId="0" fontId="21" fillId="11" borderId="0" xfId="0" applyFont="1" applyFill="1" applyAlignment="1">
      <alignment horizontal="left" vertical="center" indent="10"/>
    </xf>
    <xf numFmtId="0" fontId="64" fillId="13" borderId="0" xfId="0" applyFont="1" applyFill="1" applyAlignment="1">
      <alignment horizontal="left" vertical="center" indent="2"/>
    </xf>
    <xf numFmtId="4" fontId="65" fillId="13" borderId="0" xfId="0" applyNumberFormat="1" applyFont="1" applyFill="1" applyAlignment="1">
      <alignment horizontal="center" vertical="center"/>
    </xf>
    <xf numFmtId="0" fontId="66" fillId="13" borderId="0" xfId="0" applyFont="1" applyFill="1" applyAlignment="1">
      <alignment horizontal="left" indent="2"/>
    </xf>
    <xf numFmtId="4" fontId="67" fillId="13" borderId="3" xfId="0" applyNumberFormat="1" applyFont="1" applyFill="1" applyBorder="1" applyAlignment="1">
      <alignment horizontal="center" vertical="center"/>
    </xf>
    <xf numFmtId="4" fontId="67" fillId="13" borderId="0" xfId="0" applyNumberFormat="1" applyFont="1" applyFill="1" applyAlignment="1">
      <alignment horizontal="center" vertical="center"/>
    </xf>
    <xf numFmtId="0" fontId="23" fillId="13" borderId="0" xfId="0" applyFont="1" applyFill="1" applyAlignment="1">
      <alignment horizontal="left" indent="2"/>
    </xf>
    <xf numFmtId="0" fontId="23" fillId="0" borderId="0" xfId="0" applyFont="1"/>
    <xf numFmtId="0" fontId="68" fillId="0" borderId="0" xfId="0" applyFont="1" applyAlignment="1">
      <alignment wrapText="1"/>
    </xf>
    <xf numFmtId="0" fontId="21" fillId="11" borderId="0" xfId="0" applyFont="1" applyFill="1" applyAlignment="1">
      <alignment horizontal="left" vertical="center" indent="2"/>
    </xf>
    <xf numFmtId="0" fontId="21" fillId="11" borderId="0" xfId="0" applyFont="1" applyFill="1" applyAlignment="1">
      <alignment horizontal="left" indent="2"/>
    </xf>
    <xf numFmtId="4" fontId="21" fillId="11" borderId="3" xfId="0" applyNumberFormat="1" applyFont="1" applyFill="1" applyBorder="1" applyAlignment="1">
      <alignment horizontal="left" indent="2"/>
    </xf>
    <xf numFmtId="4" fontId="21" fillId="11" borderId="0" xfId="0" applyNumberFormat="1" applyFont="1" applyFill="1" applyAlignment="1">
      <alignment horizontal="left" indent="2"/>
    </xf>
    <xf numFmtId="0" fontId="69" fillId="0" borderId="0" xfId="0" applyFont="1"/>
    <xf numFmtId="0" fontId="7" fillId="0" borderId="0" xfId="0" applyFont="1" applyAlignment="1">
      <alignment vertical="center" wrapText="1"/>
    </xf>
    <xf numFmtId="9" fontId="21" fillId="11" borderId="0" xfId="0" applyNumberFormat="1" applyFont="1" applyFill="1" applyAlignment="1">
      <alignment horizontal="left" indent="2"/>
    </xf>
    <xf numFmtId="4" fontId="21" fillId="11" borderId="0" xfId="0" applyNumberFormat="1" applyFont="1" applyFill="1" applyAlignment="1">
      <alignment horizontal="left" vertical="center" indent="2"/>
    </xf>
    <xf numFmtId="4" fontId="21" fillId="11" borderId="3" xfId="0" applyNumberFormat="1" applyFont="1" applyFill="1" applyBorder="1" applyAlignment="1">
      <alignment horizontal="left" vertical="center" indent="2"/>
    </xf>
    <xf numFmtId="0" fontId="70" fillId="0" borderId="0" xfId="0" applyFont="1"/>
    <xf numFmtId="0" fontId="18" fillId="11" borderId="0" xfId="0" applyFont="1" applyFill="1" applyAlignment="1">
      <alignment horizontal="left" vertical="center" indent="10"/>
    </xf>
    <xf numFmtId="4" fontId="18" fillId="11" borderId="3" xfId="0" applyNumberFormat="1" applyFont="1" applyFill="1" applyBorder="1" applyAlignment="1">
      <alignment horizontal="left" vertical="center" indent="2"/>
    </xf>
    <xf numFmtId="4" fontId="18" fillId="11" borderId="0" xfId="0" applyNumberFormat="1" applyFont="1" applyFill="1" applyAlignment="1">
      <alignment horizontal="left" vertical="center" indent="2"/>
    </xf>
    <xf numFmtId="4" fontId="21" fillId="11" borderId="3" xfId="0" applyNumberFormat="1" applyFont="1" applyFill="1" applyBorder="1" applyAlignment="1">
      <alignment horizontal="center" vertical="center"/>
    </xf>
    <xf numFmtId="4" fontId="21" fillId="11" borderId="0" xfId="0" applyNumberFormat="1" applyFont="1" applyFill="1" applyAlignment="1">
      <alignment horizontal="center" vertical="center"/>
    </xf>
    <xf numFmtId="0" fontId="71" fillId="11" borderId="0" xfId="0" applyFont="1" applyFill="1" applyAlignment="1">
      <alignment horizontal="left" vertical="center" indent="2"/>
    </xf>
    <xf numFmtId="4" fontId="72" fillId="11" borderId="3" xfId="0" applyNumberFormat="1" applyFont="1" applyFill="1" applyBorder="1" applyAlignment="1">
      <alignment horizontal="left" vertical="center" indent="2"/>
    </xf>
    <xf numFmtId="4" fontId="72" fillId="11" borderId="0" xfId="0" applyNumberFormat="1" applyFont="1" applyFill="1" applyAlignment="1">
      <alignment horizontal="left" vertical="center" indent="2"/>
    </xf>
    <xf numFmtId="0" fontId="73" fillId="0" borderId="0" xfId="0" applyFont="1" applyAlignment="1">
      <alignment vertical="center" wrapText="1"/>
    </xf>
    <xf numFmtId="9" fontId="18" fillId="11" borderId="0" xfId="0" applyNumberFormat="1" applyFont="1" applyFill="1" applyAlignment="1">
      <alignment horizontal="left" vertical="center" indent="2"/>
    </xf>
    <xf numFmtId="4" fontId="19" fillId="11" borderId="0" xfId="0" applyNumberFormat="1" applyFont="1" applyFill="1" applyAlignment="1">
      <alignment horizontal="left" vertical="center" indent="2"/>
    </xf>
    <xf numFmtId="0" fontId="74" fillId="0" borderId="0" xfId="0" applyFont="1"/>
    <xf numFmtId="0" fontId="16" fillId="14" borderId="0" xfId="1" applyFont="1" applyFill="1" applyBorder="1" applyAlignment="1">
      <alignment horizontal="center" vertical="center"/>
    </xf>
    <xf numFmtId="2" fontId="21" fillId="16" borderId="3" xfId="0" applyNumberFormat="1" applyFont="1" applyFill="1" applyBorder="1" applyAlignment="1">
      <alignment horizontal="left" vertical="center" indent="2"/>
    </xf>
    <xf numFmtId="2" fontId="22" fillId="16" borderId="0" xfId="0" applyNumberFormat="1" applyFont="1" applyFill="1" applyAlignment="1">
      <alignment horizontal="left" vertical="center" indent="2"/>
    </xf>
    <xf numFmtId="3" fontId="24" fillId="13" borderId="3" xfId="0" applyNumberFormat="1" applyFont="1" applyFill="1" applyBorder="1" applyAlignment="1">
      <alignment horizontal="left" vertical="center" indent="2"/>
    </xf>
    <xf numFmtId="3" fontId="24" fillId="13" borderId="0" xfId="0" applyNumberFormat="1" applyFont="1" applyFill="1" applyAlignment="1">
      <alignment horizontal="left" vertical="center" indent="2"/>
    </xf>
    <xf numFmtId="4" fontId="38" fillId="15" borderId="3" xfId="0" applyNumberFormat="1" applyFont="1" applyFill="1" applyBorder="1" applyAlignment="1">
      <alignment horizontal="center" vertical="center"/>
    </xf>
    <xf numFmtId="4" fontId="38" fillId="15" borderId="0" xfId="0" applyNumberFormat="1" applyFont="1" applyFill="1" applyAlignment="1">
      <alignment horizontal="center" vertical="center"/>
    </xf>
    <xf numFmtId="4" fontId="30" fillId="15" borderId="3" xfId="0" applyNumberFormat="1" applyFont="1" applyFill="1" applyBorder="1" applyAlignment="1">
      <alignment horizontal="center"/>
    </xf>
    <xf numFmtId="4" fontId="30" fillId="15" borderId="0" xfId="0" applyNumberFormat="1" applyFont="1" applyFill="1" applyAlignment="1">
      <alignment horizontal="center"/>
    </xf>
    <xf numFmtId="4" fontId="35" fillId="8" borderId="3" xfId="0" applyNumberFormat="1" applyFont="1" applyFill="1" applyBorder="1" applyAlignment="1">
      <alignment horizontal="center"/>
    </xf>
    <xf numFmtId="4" fontId="35" fillId="8" borderId="0" xfId="0" applyNumberFormat="1" applyFont="1" applyFill="1" applyAlignment="1">
      <alignment horizontal="center"/>
    </xf>
    <xf numFmtId="4" fontId="30" fillId="8" borderId="3" xfId="0" applyNumberFormat="1" applyFont="1" applyFill="1" applyBorder="1" applyAlignment="1">
      <alignment horizontal="center" vertical="center"/>
    </xf>
    <xf numFmtId="4" fontId="30" fillId="8" borderId="0" xfId="0" applyNumberFormat="1" applyFont="1" applyFill="1" applyAlignment="1">
      <alignment horizontal="center" vertical="center"/>
    </xf>
    <xf numFmtId="4" fontId="30" fillId="6" borderId="3" xfId="0" applyNumberFormat="1" applyFont="1" applyFill="1" applyBorder="1" applyAlignment="1">
      <alignment horizontal="left" vertical="center" indent="2"/>
    </xf>
    <xf numFmtId="4" fontId="30" fillId="6" borderId="0" xfId="0" applyNumberFormat="1" applyFont="1" applyFill="1" applyAlignment="1">
      <alignment horizontal="left" vertical="center" indent="2"/>
    </xf>
    <xf numFmtId="4" fontId="30" fillId="8" borderId="3" xfId="0" applyNumberFormat="1" applyFont="1" applyFill="1" applyBorder="1" applyAlignment="1">
      <alignment horizontal="left" vertical="center" indent="2"/>
    </xf>
    <xf numFmtId="4" fontId="30" fillId="8" borderId="0" xfId="0" applyNumberFormat="1" applyFont="1" applyFill="1" applyAlignment="1">
      <alignment horizontal="left" vertical="center" indent="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273">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wrapText="0" indent="10" justifyLastLine="0" shrinkToFit="0"/>
    </dxf>
    <dxf>
      <border outline="0">
        <top style="medium">
          <color theme="4"/>
        </top>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Book"/>
        <family val="2"/>
        <scheme val="minor"/>
      </font>
      <fill>
        <patternFill patternType="solid">
          <fgColor indexed="64"/>
          <bgColor rgb="FF38424C"/>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color theme="3" tint="0.249977111117893"/>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sz val="11"/>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3"/>
        <color rgb="FF1B335A"/>
        <name val="Franklin Gothic Book"/>
        <family val="2"/>
        <scheme val="minor"/>
      </font>
      <fill>
        <patternFill patternType="solid">
          <fgColor indexed="64"/>
          <bgColor theme="2" tint="-4.9989318521683403E-2"/>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1"/>
        <color theme="3" tint="0.249977111117893"/>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3"/>
        <color theme="3" tint="0.249977111117893"/>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name val="Franklin Gothic Book"/>
        <family val="2"/>
        <scheme val="minor"/>
      </font>
      <fill>
        <patternFill patternType="solid">
          <fgColor indexed="64"/>
          <bgColor rgb="FFE8E8E8"/>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b/>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color rgb="FF1B335A"/>
        <name val="Franklin Gothic Book"/>
        <family val="2"/>
        <scheme val="minor"/>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s>
  <tableStyles count="0" defaultTableStyle="TableStyleMedium2" defaultPivotStyle="PivotStyleLight16"/>
  <colors>
    <mruColors>
      <color rgb="FFF8F8F8"/>
      <color rgb="FFE8E8E8"/>
      <color rgb="FFC8F2FF"/>
      <color rgb="FF1B335A"/>
      <color rgb="FF38424C"/>
      <color rgb="FF79DDFF"/>
      <color rgb="FF12355B"/>
      <color rgb="FF3595BA"/>
      <color rgb="FFE2F0FD"/>
      <color rgb="FF2A8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jpg"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839305</xdr:colOff>
      <xdr:row>1</xdr:row>
      <xdr:rowOff>229</xdr:rowOff>
    </xdr:to>
    <xdr:pic>
      <xdr:nvPicPr>
        <xdr:cNvPr id="2" name="Imagen 1" descr="mano que apunta a gráfico con un bolígrafo y otra mano escribiendo en la calculadora">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0"/>
          <a:ext cx="18834100" cy="2464029"/>
        </a:xfrm>
        <a:prstGeom prst="rect">
          <a:avLst/>
        </a:prstGeom>
      </xdr:spPr>
    </xdr:pic>
    <xdr:clientData/>
  </xdr:twoCellAnchor>
  <xdr:twoCellAnchor>
    <xdr:from>
      <xdr:col>4</xdr:col>
      <xdr:colOff>228600</xdr:colOff>
      <xdr:row>0</xdr:row>
      <xdr:rowOff>342900</xdr:rowOff>
    </xdr:from>
    <xdr:to>
      <xdr:col>18</xdr:col>
      <xdr:colOff>38100</xdr:colOff>
      <xdr:row>0</xdr:row>
      <xdr:rowOff>2082800</xdr:rowOff>
    </xdr:to>
    <xdr:sp macro="" textlink="">
      <xdr:nvSpPr>
        <xdr:cNvPr id="1031" name="Cuadro de texto 7">
          <a:extLst>
            <a:ext uri="{FF2B5EF4-FFF2-40B4-BE49-F238E27FC236}">
              <a16:creationId xmlns:a16="http://schemas.microsoft.com/office/drawing/2014/main" id="{00000000-0008-0000-0100-000007040000}"/>
            </a:ext>
          </a:extLst>
        </xdr:cNvPr>
        <xdr:cNvSpPr txBox="1">
          <a:spLocks noChangeArrowheads="1"/>
        </xdr:cNvSpPr>
      </xdr:nvSpPr>
      <xdr:spPr bwMode="auto">
        <a:xfrm>
          <a:off x="7264400" y="342900"/>
          <a:ext cx="12204700" cy="1739900"/>
        </a:xfrm>
        <a:prstGeom prst="rect">
          <a:avLst/>
        </a:prstGeom>
        <a:noFill/>
        <a:ln w="9525">
          <a:noFill/>
          <a:miter lim="800000"/>
          <a:headEnd/>
          <a:tailEnd/>
        </a:ln>
      </xdr:spPr>
      <xdr:txBody>
        <a:bodyPr vertOverflow="clip" wrap="square" lIns="27432" tIns="18288" rIns="0" bIns="0" rtlCol="0" anchor="ctr" upright="1"/>
        <a:lstStyle/>
        <a:p>
          <a:pPr algn="ctr" rtl="0">
            <a:defRPr sz="1000"/>
          </a:pPr>
          <a:r>
            <a:rPr lang="es" sz="5000" b="0" i="0" u="none" strike="noStrike" baseline="0">
              <a:solidFill>
                <a:srgbClr val="12355B"/>
              </a:solidFill>
              <a:latin typeface="Franklin Gothic Medium" panose="020B0603020102020204" pitchFamily="34" charset="0"/>
              <a:ea typeface="Franklin Gothic Heavy" charset="0"/>
              <a:cs typeface="Franklin Gothic Heavy" charset="0"/>
            </a:rPr>
            <a:t>PRESUPUESTO MARKETING DE CANAL</a:t>
          </a:r>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MarketingDirecto" displayName="MarketingDirecto" ref="B10:O17" totalsRowCount="1" headerRowDxfId="272" dataDxfId="271" totalsRowDxfId="269" tableBorderDxfId="270">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ELEMENTOS DE MARKETING DIRECTO" totalsRowLabel="Total de telemarketing (000) €" dataDxfId="268" totalsRowDxfId="267"/>
    <tableColumn id="2" xr3:uid="{00000000-0010-0000-0000-000002000000}" name="Tasa" dataDxfId="266" totalsRowDxfId="265"/>
    <tableColumn id="3" xr3:uid="{00000000-0010-0000-0000-000003000000}" name="Mes 1" totalsRowFunction="custom" dataDxfId="264" totalsRowDxfId="263">
      <totalsRowFormula>SUM(D13:D16)</totalsRowFormula>
    </tableColumn>
    <tableColumn id="4" xr3:uid="{00000000-0010-0000-0000-000004000000}" name="Mes 2" totalsRowFunction="custom" dataDxfId="262" totalsRowDxfId="261">
      <totalsRowFormula>SUM(E13:E16)</totalsRowFormula>
    </tableColumn>
    <tableColumn id="5" xr3:uid="{00000000-0010-0000-0000-000005000000}" name="Mes 3" totalsRowFunction="custom" dataDxfId="260" totalsRowDxfId="259">
      <totalsRowFormula>SUM(F13:F16)</totalsRowFormula>
    </tableColumn>
    <tableColumn id="6" xr3:uid="{00000000-0010-0000-0000-000006000000}" name="Mes 4" totalsRowFunction="custom" dataDxfId="258" totalsRowDxfId="257">
      <totalsRowFormula>SUM(G13:G16)</totalsRowFormula>
    </tableColumn>
    <tableColumn id="7" xr3:uid="{00000000-0010-0000-0000-000007000000}" name="Mes 5" totalsRowFunction="custom" dataDxfId="256" totalsRowDxfId="255">
      <totalsRowFormula>SUM(H13:H16)</totalsRowFormula>
    </tableColumn>
    <tableColumn id="8" xr3:uid="{00000000-0010-0000-0000-000008000000}" name="Mes 6" totalsRowFunction="custom" dataDxfId="254" totalsRowDxfId="253">
      <totalsRowFormula>SUM(I13:I16)</totalsRowFormula>
    </tableColumn>
    <tableColumn id="9" xr3:uid="{00000000-0010-0000-0000-000009000000}" name="Mes 7" totalsRowFunction="custom" dataDxfId="252" totalsRowDxfId="251">
      <totalsRowFormula>SUM(J13:J16)</totalsRowFormula>
    </tableColumn>
    <tableColumn id="10" xr3:uid="{00000000-0010-0000-0000-00000A000000}" name="Mes 8" totalsRowFunction="custom" dataDxfId="250" totalsRowDxfId="249">
      <totalsRowFormula>SUM(K13:K16)</totalsRowFormula>
    </tableColumn>
    <tableColumn id="11" xr3:uid="{00000000-0010-0000-0000-00000B000000}" name="Mes 9" totalsRowFunction="custom" dataDxfId="248" totalsRowDxfId="247">
      <totalsRowFormula>SUM(L13:L16)</totalsRowFormula>
    </tableColumn>
    <tableColumn id="12" xr3:uid="{00000000-0010-0000-0000-00000C000000}" name="Mes 10" totalsRowFunction="custom" dataDxfId="246" totalsRowDxfId="245">
      <totalsRowFormula>SUM(M13:M16)</totalsRowFormula>
    </tableColumn>
    <tableColumn id="13" xr3:uid="{00000000-0010-0000-0000-00000D000000}" name="Mes 11" totalsRowFunction="custom" dataDxfId="244" totalsRowDxfId="243">
      <totalsRowFormula>SUM(N13:N16)</totalsRowFormula>
    </tableColumn>
    <tableColumn id="14" xr3:uid="{00000000-0010-0000-0000-00000E000000}" name="Mes 12" totalsRowFunction="custom" dataDxfId="242" totalsRowDxfId="241">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marketing directo del total de ventas y los importes mensuales.  Los totales mensuales se calculan automáticament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Marketingonline" displayName="Marketingonline" ref="B18:O27" totalsRowCount="1" headerRowDxfId="240" dataDxfId="239" totalsRowDxfId="237" tableBorderDxfId="238">
  <autoFilter ref="B18:O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ELEMENTOS DE MARKETING ONLINE" totalsRowLabel="Total de marketing online (000) €" dataDxfId="236" totalsRowDxfId="235"/>
    <tableColumn id="2" xr3:uid="{00000000-0010-0000-0100-000002000000}" name="Tasa" dataDxfId="234" totalsRowDxfId="233"/>
    <tableColumn id="3" xr3:uid="{00000000-0010-0000-0100-000003000000}" name="Mes 1" totalsRowFunction="custom" dataDxfId="232" totalsRowDxfId="231">
      <totalsRowFormula>SUM(D20:D23)</totalsRowFormula>
    </tableColumn>
    <tableColumn id="4" xr3:uid="{00000000-0010-0000-0100-000004000000}" name="Mes 2" totalsRowFunction="custom" dataDxfId="230" totalsRowDxfId="229">
      <totalsRowFormula>SUM(E20:E23)</totalsRowFormula>
    </tableColumn>
    <tableColumn id="5" xr3:uid="{00000000-0010-0000-0100-000005000000}" name="Mes 3" totalsRowFunction="custom" dataDxfId="228" totalsRowDxfId="227">
      <totalsRowFormula>SUM(F20:F23)</totalsRowFormula>
    </tableColumn>
    <tableColumn id="6" xr3:uid="{00000000-0010-0000-0100-000006000000}" name="Mes 4" totalsRowFunction="custom" dataDxfId="226" totalsRowDxfId="225">
      <totalsRowFormula>SUM(G20:G23)</totalsRowFormula>
    </tableColumn>
    <tableColumn id="7" xr3:uid="{00000000-0010-0000-0100-000007000000}" name="Mes 5" totalsRowFunction="custom" dataDxfId="224" totalsRowDxfId="223">
      <totalsRowFormula>SUM(H20:H23)</totalsRowFormula>
    </tableColumn>
    <tableColumn id="8" xr3:uid="{00000000-0010-0000-0100-000008000000}" name="Mes 6" totalsRowFunction="custom" dataDxfId="222" totalsRowDxfId="221">
      <totalsRowFormula>SUM(I20:I23)</totalsRowFormula>
    </tableColumn>
    <tableColumn id="9" xr3:uid="{00000000-0010-0000-0100-000009000000}" name="Mes 7" totalsRowFunction="custom" dataDxfId="220" totalsRowDxfId="219">
      <totalsRowFormula>SUM(J20:J23)</totalsRowFormula>
    </tableColumn>
    <tableColumn id="10" xr3:uid="{00000000-0010-0000-0100-00000A000000}" name="Mes 8" totalsRowFunction="custom" dataDxfId="218" totalsRowDxfId="217">
      <totalsRowFormula>SUM(K20:K23)</totalsRowFormula>
    </tableColumn>
    <tableColumn id="11" xr3:uid="{00000000-0010-0000-0100-00000B000000}" name="Mes 9" totalsRowFunction="custom" dataDxfId="216" totalsRowDxfId="215">
      <totalsRowFormula>SUM(L20:L23)</totalsRowFormula>
    </tableColumn>
    <tableColumn id="12" xr3:uid="{00000000-0010-0000-0100-00000C000000}" name="Mes 10" totalsRowFunction="custom" dataDxfId="214" totalsRowDxfId="213">
      <totalsRowFormula>SUM(M20:M23)</totalsRowFormula>
    </tableColumn>
    <tableColumn id="13" xr3:uid="{00000000-0010-0000-0100-00000D000000}" name="Mes 11" totalsRowFunction="custom" dataDxfId="212" totalsRowDxfId="211">
      <totalsRowFormula>SUM(N20:N23)</totalsRowFormula>
    </tableColumn>
    <tableColumn id="14" xr3:uid="{00000000-0010-0000-0100-00000E000000}" name="Mes 12" totalsRowFunction="custom" dataDxfId="210" totalsRowDxfId="20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marketing en Internet de las ventas directas y los importes mensuales. Los totales mensuales se calculan automáticamente."/>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CorreoDirecto" displayName="CorreoDirecto" ref="B28:O33" totalsRowCount="1" headerRowDxfId="208" dataDxfId="207" totalsRowDxfId="205" tableBorderDxfId="206">
  <autoFilter ref="B28:O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ELEMENTOS DE CORREO DIRECTO" totalsRowLabel="Total de correo directo (000) €" dataDxfId="204" totalsRowDxfId="203"/>
    <tableColumn id="2" xr3:uid="{00000000-0010-0000-0200-000002000000}" name="Tasa" dataDxfId="202" totalsRowDxfId="201"/>
    <tableColumn id="3" xr3:uid="{00000000-0010-0000-0200-000003000000}" name="Mes 1" totalsRowFunction="custom" dataDxfId="200" totalsRowDxfId="199">
      <totalsRowFormula>SUM(D30:D32)</totalsRowFormula>
    </tableColumn>
    <tableColumn id="4" xr3:uid="{00000000-0010-0000-0200-000004000000}" name="Mes 2" totalsRowFunction="custom" dataDxfId="198" totalsRowDxfId="197">
      <totalsRowFormula>SUM(E30:E32)</totalsRowFormula>
    </tableColumn>
    <tableColumn id="5" xr3:uid="{00000000-0010-0000-0200-000005000000}" name="Mes 3" totalsRowFunction="custom" dataDxfId="196" totalsRowDxfId="195">
      <totalsRowFormula>SUM(F30:F32)</totalsRowFormula>
    </tableColumn>
    <tableColumn id="6" xr3:uid="{00000000-0010-0000-0200-000006000000}" name="Mes 4" totalsRowFunction="custom" dataDxfId="194" totalsRowDxfId="193">
      <totalsRowFormula>SUM(G30:G32)</totalsRowFormula>
    </tableColumn>
    <tableColumn id="7" xr3:uid="{00000000-0010-0000-0200-000007000000}" name="Mes 5" totalsRowFunction="custom" dataDxfId="192" totalsRowDxfId="191">
      <totalsRowFormula>SUM(H30:H32)</totalsRowFormula>
    </tableColumn>
    <tableColumn id="8" xr3:uid="{00000000-0010-0000-0200-000008000000}" name="Mes 6" totalsRowFunction="custom" dataDxfId="190" totalsRowDxfId="189">
      <totalsRowFormula>SUM(I30:I32)</totalsRowFormula>
    </tableColumn>
    <tableColumn id="9" xr3:uid="{00000000-0010-0000-0200-000009000000}" name="Mes 7" totalsRowFunction="custom" dataDxfId="188" totalsRowDxfId="187">
      <totalsRowFormula>SUM(J30:J32)</totalsRowFormula>
    </tableColumn>
    <tableColumn id="10" xr3:uid="{00000000-0010-0000-0200-00000A000000}" name="Mes 8" totalsRowFunction="custom" dataDxfId="186" totalsRowDxfId="185">
      <totalsRowFormula>SUM(K30:K32)</totalsRowFormula>
    </tableColumn>
    <tableColumn id="11" xr3:uid="{00000000-0010-0000-0200-00000B000000}" name="Mes 9" totalsRowFunction="custom" dataDxfId="184" totalsRowDxfId="183">
      <totalsRowFormula>SUM(L30:L32)</totalsRowFormula>
    </tableColumn>
    <tableColumn id="12" xr3:uid="{00000000-0010-0000-0200-00000C000000}" name="Mes 10" totalsRowFunction="custom" dataDxfId="182" totalsRowDxfId="181">
      <totalsRowFormula>SUM(M30:M32)</totalsRowFormula>
    </tableColumn>
    <tableColumn id="13" xr3:uid="{00000000-0010-0000-0200-00000D000000}" name="Mes 11" totalsRowFunction="custom" dataDxfId="180" totalsRowDxfId="179">
      <totalsRowFormula>SUM(N30:N32)</totalsRowFormula>
    </tableColumn>
    <tableColumn id="14" xr3:uid="{00000000-0010-0000-0200-00000E000000}" name="Mes 12" totalsRowFunction="custom" dataDxfId="178" totalsRowDxfId="177">
      <totalsRowFormula>SUM(O30:O32)</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correo directo de las ventas directas y los importes mensuales.  Los totales mensuales se calculan automáticamente."/>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genteYCorredor" displayName="AgenteYCorredor" ref="B35:O42" totalsRowCount="1" headerRowDxfId="176" dataDxfId="175" totalsRowDxfId="173" tableBorderDxfId="174">
  <autoFilter ref="B35:O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ELEMENTOS DE AGENTE/CORREDOR" totalsRowLabel="Total de agente/corredor (000) €" dataDxfId="172" totalsRowDxfId="171"/>
    <tableColumn id="2" xr3:uid="{00000000-0010-0000-0300-000002000000}" name="Tasa" dataDxfId="170" totalsRowDxfId="169"/>
    <tableColumn id="3" xr3:uid="{00000000-0010-0000-0300-000003000000}" name="Mes 1" totalsRowFunction="custom" dataDxfId="168" totalsRowDxfId="167">
      <totalsRowFormula>SUM(D37:D41)</totalsRowFormula>
    </tableColumn>
    <tableColumn id="4" xr3:uid="{00000000-0010-0000-0300-000004000000}" name="Mes 2" totalsRowFunction="custom" dataDxfId="166" totalsRowDxfId="165">
      <totalsRowFormula>SUM(E37:E41)</totalsRowFormula>
    </tableColumn>
    <tableColumn id="5" xr3:uid="{00000000-0010-0000-0300-000005000000}" name="Mes 3" totalsRowFunction="custom" dataDxfId="164" totalsRowDxfId="163">
      <totalsRowFormula>SUM(F37:F41)</totalsRowFormula>
    </tableColumn>
    <tableColumn id="6" xr3:uid="{00000000-0010-0000-0300-000006000000}" name="Mes 4" totalsRowFunction="custom" dataDxfId="162" totalsRowDxfId="161">
      <totalsRowFormula>SUM(G37:G41)</totalsRowFormula>
    </tableColumn>
    <tableColumn id="7" xr3:uid="{00000000-0010-0000-0300-000007000000}" name="Mes 5" totalsRowFunction="custom" dataDxfId="160" totalsRowDxfId="159">
      <totalsRowFormula>SUM(H37:H41)</totalsRowFormula>
    </tableColumn>
    <tableColumn id="8" xr3:uid="{00000000-0010-0000-0300-000008000000}" name="Mes 6" totalsRowFunction="custom" dataDxfId="158" totalsRowDxfId="157">
      <totalsRowFormula>SUM(I37:I41)</totalsRowFormula>
    </tableColumn>
    <tableColumn id="9" xr3:uid="{00000000-0010-0000-0300-000009000000}" name="Mes 7" totalsRowFunction="custom" dataDxfId="156" totalsRowDxfId="155">
      <totalsRowFormula>SUM(J37:J41)</totalsRowFormula>
    </tableColumn>
    <tableColumn id="10" xr3:uid="{00000000-0010-0000-0300-00000A000000}" name="Mes 8" totalsRowFunction="custom" dataDxfId="154" totalsRowDxfId="153">
      <totalsRowFormula>SUM(K37:K41)</totalsRowFormula>
    </tableColumn>
    <tableColumn id="11" xr3:uid="{00000000-0010-0000-0300-00000B000000}" name="Mes 9" totalsRowFunction="custom" dataDxfId="152" totalsRowDxfId="151">
      <totalsRowFormula>SUM(L37:L41)</totalsRowFormula>
    </tableColumn>
    <tableColumn id="12" xr3:uid="{00000000-0010-0000-0300-00000C000000}" name="Mes 10" totalsRowFunction="custom" dataDxfId="150" totalsRowDxfId="149">
      <totalsRowFormula>SUM(M37:M41)</totalsRowFormula>
    </tableColumn>
    <tableColumn id="13" xr3:uid="{00000000-0010-0000-0300-00000D000000}" name="Mes 11" totalsRowFunction="custom" dataDxfId="148" totalsRowDxfId="147">
      <totalsRowFormula>SUM(N37:N41)</totalsRowFormula>
    </tableColumn>
    <tableColumn id="14" xr3:uid="{00000000-0010-0000-0300-00000E000000}" name="Mes 12" totalsRowFunction="custom" dataDxfId="146" totalsRowDxfId="145">
      <totalsRowFormula>SUM(O37:O41)</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agente y corredor del total de ventas y los importes mensuales.  Los totales mensuales se calculan automáticamente."/>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istribuidores" displayName="Distribuidores" ref="B43:O49" totalsRowCount="1" headerRowDxfId="144" dataDxfId="143" totalsRowDxfId="141" tableBorderDxfId="142">
  <autoFilter ref="B43:O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ELEMENTOS DE DISTRIBUIDORES" totalsRowLabel="Total de distribuidor (000) €" dataDxfId="140" totalsRowDxfId="139"/>
    <tableColumn id="2" xr3:uid="{00000000-0010-0000-0400-000002000000}" name="Tasa" dataDxfId="138" totalsRowDxfId="137"/>
    <tableColumn id="3" xr3:uid="{00000000-0010-0000-0400-000003000000}" name="Mes 1" totalsRowFunction="custom" dataDxfId="136" totalsRowDxfId="135">
      <totalsRowFormula>SUM(D45:D48)</totalsRowFormula>
    </tableColumn>
    <tableColumn id="4" xr3:uid="{00000000-0010-0000-0400-000004000000}" name="Mes 2" totalsRowFunction="custom" dataDxfId="134" totalsRowDxfId="133">
      <totalsRowFormula>SUM(E45:E48)</totalsRowFormula>
    </tableColumn>
    <tableColumn id="5" xr3:uid="{00000000-0010-0000-0400-000005000000}" name="Mes 3" totalsRowFunction="custom" dataDxfId="132" totalsRowDxfId="131">
      <totalsRowFormula>SUM(F45:F48)</totalsRowFormula>
    </tableColumn>
    <tableColumn id="6" xr3:uid="{00000000-0010-0000-0400-000006000000}" name="Mes 4" totalsRowFunction="custom" dataDxfId="130" totalsRowDxfId="129">
      <totalsRowFormula>SUM(G45:G48)</totalsRowFormula>
    </tableColumn>
    <tableColumn id="7" xr3:uid="{00000000-0010-0000-0400-000007000000}" name="Mes 5" totalsRowFunction="custom" dataDxfId="128" totalsRowDxfId="127">
      <totalsRowFormula>SUM(H45:H48)</totalsRowFormula>
    </tableColumn>
    <tableColumn id="8" xr3:uid="{00000000-0010-0000-0400-000008000000}" name="Mes 6" totalsRowFunction="custom" dataDxfId="126" totalsRowDxfId="125">
      <totalsRowFormula>SUM(I45:I48)</totalsRowFormula>
    </tableColumn>
    <tableColumn id="9" xr3:uid="{00000000-0010-0000-0400-000009000000}" name="Mes 7" totalsRowFunction="custom" dataDxfId="124" totalsRowDxfId="123">
      <totalsRowFormula>SUM(J45:J48)</totalsRowFormula>
    </tableColumn>
    <tableColumn id="10" xr3:uid="{00000000-0010-0000-0400-00000A000000}" name="Mes 8" totalsRowFunction="custom" dataDxfId="122" totalsRowDxfId="121">
      <totalsRowFormula>SUM(K45:K48)</totalsRowFormula>
    </tableColumn>
    <tableColumn id="11" xr3:uid="{00000000-0010-0000-0400-00000B000000}" name="Mes 9" totalsRowFunction="custom" dataDxfId="120" totalsRowDxfId="119">
      <totalsRowFormula>SUM(L45:L48)</totalsRowFormula>
    </tableColumn>
    <tableColumn id="12" xr3:uid="{00000000-0010-0000-0400-00000C000000}" name="Mes 10" totalsRowFunction="custom" dataDxfId="118" totalsRowDxfId="117">
      <totalsRowFormula>SUM(M45:M48)</totalsRowFormula>
    </tableColumn>
    <tableColumn id="13" xr3:uid="{00000000-0010-0000-0400-00000D000000}" name="Mes 11" totalsRowFunction="custom" dataDxfId="116" totalsRowDxfId="115">
      <totalsRowFormula>SUM(N45:N48)</totalsRowFormula>
    </tableColumn>
    <tableColumn id="14" xr3:uid="{00000000-0010-0000-0400-00000E000000}" name="Mes 12" totalsRowFunction="custom" dataDxfId="114" totalsRowDxfId="113">
      <totalsRowFormula>SUM(O45:O48)</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distribuidores del total de ventas y los importes mensuales.  Los totales mensuales se calculan automáticamente."/>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Minorista" displayName="Minorista" ref="B50:O56" totalsRowCount="1" headerRowDxfId="112" dataDxfId="111" totalsRowDxfId="109" tableBorderDxfId="110">
  <autoFilter ref="B50:O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ELEMENTOS MINORISTAS" totalsRowLabel="Total de minorista (000) €" dataDxfId="108" totalsRowDxfId="107"/>
    <tableColumn id="2" xr3:uid="{00000000-0010-0000-0500-000002000000}" name="Tasa" dataDxfId="106" totalsRowDxfId="105"/>
    <tableColumn id="3" xr3:uid="{00000000-0010-0000-0500-000003000000}" name="Mes 1" totalsRowFunction="custom" dataDxfId="104" totalsRowDxfId="103">
      <totalsRowFormula>SUM(D52:D55)</totalsRowFormula>
    </tableColumn>
    <tableColumn id="4" xr3:uid="{00000000-0010-0000-0500-000004000000}" name="Mes 2" totalsRowFunction="custom" dataDxfId="102" totalsRowDxfId="101">
      <totalsRowFormula>SUM(E52:E55)</totalsRowFormula>
    </tableColumn>
    <tableColumn id="5" xr3:uid="{00000000-0010-0000-0500-000005000000}" name="Mes 3" totalsRowFunction="custom" dataDxfId="100" totalsRowDxfId="99">
      <totalsRowFormula>SUM(F52:F55)</totalsRowFormula>
    </tableColumn>
    <tableColumn id="6" xr3:uid="{00000000-0010-0000-0500-000006000000}" name="Mes 4" totalsRowFunction="custom" dataDxfId="98" totalsRowDxfId="97">
      <totalsRowFormula>SUM(G52:G55)</totalsRowFormula>
    </tableColumn>
    <tableColumn id="7" xr3:uid="{00000000-0010-0000-0500-000007000000}" name="Mes 5" totalsRowFunction="custom" dataDxfId="96" totalsRowDxfId="95">
      <totalsRowFormula>SUM(H52:H55)</totalsRowFormula>
    </tableColumn>
    <tableColumn id="8" xr3:uid="{00000000-0010-0000-0500-000008000000}" name="Mes 6" totalsRowFunction="custom" dataDxfId="94" totalsRowDxfId="93">
      <totalsRowFormula>SUM(I52:I55)</totalsRowFormula>
    </tableColumn>
    <tableColumn id="9" xr3:uid="{00000000-0010-0000-0500-000009000000}" name="Mes 7" totalsRowFunction="custom" dataDxfId="92" totalsRowDxfId="91">
      <totalsRowFormula>SUM(J52:J55)</totalsRowFormula>
    </tableColumn>
    <tableColumn id="10" xr3:uid="{00000000-0010-0000-0500-00000A000000}" name="Mes 8" totalsRowFunction="custom" dataDxfId="90" totalsRowDxfId="89">
      <totalsRowFormula>SUM(K52:K55)</totalsRowFormula>
    </tableColumn>
    <tableColumn id="11" xr3:uid="{00000000-0010-0000-0500-00000B000000}" name="Mes 9" totalsRowFunction="custom" dataDxfId="88" totalsRowDxfId="87">
      <totalsRowFormula>SUM(L52:L55)</totalsRowFormula>
    </tableColumn>
    <tableColumn id="12" xr3:uid="{00000000-0010-0000-0500-00000C000000}" name="Mes 10" totalsRowFunction="custom" dataDxfId="86" totalsRowDxfId="85">
      <totalsRowFormula>SUM(M52:M55)</totalsRowFormula>
    </tableColumn>
    <tableColumn id="13" xr3:uid="{00000000-0010-0000-0500-00000D000000}" name="Mes 11" totalsRowFunction="custom" dataDxfId="84" totalsRowDxfId="83">
      <totalsRowFormula>SUM(N52:N55)</totalsRowFormula>
    </tableColumn>
    <tableColumn id="14" xr3:uid="{00000000-0010-0000-0500-00000E000000}" name="Mes 12" totalsRowFunction="custom" dataDxfId="82" totalsRowDxfId="81">
      <totalsRowFormula>SUM(O52:O55)</totalsRowFormula>
    </tableColumn>
  </tableColumns>
  <tableStyleInfo showFirstColumn="0" showLastColumn="0" showRowStripes="0" showColumnStripes="0"/>
  <extLst>
    <ext xmlns:x14="http://schemas.microsoft.com/office/spreadsheetml/2009/9/main" uri="{504A1905-F514-4f6f-8877-14C23A59335A}">
      <x14:table altTextSummary="Escriba o modifique los elementos, las tarifas, el porcentaje de minoristas del total de ventas y los importes mensuales.  Los totales mensuales se calculan automáticamente."/>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OCHE" displayName="COCHE" ref="B57:O62" totalsRowCount="1" headerRowDxfId="80" dataDxfId="79" totalsRowDxfId="77" tableBorderDxfId="78">
  <autoFilter ref="B57:O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ELEMENTOS DE ADQUISICIÓN Y RETENCIÓN DE CLIENTES" totalsRowLabel="Total de adquisición y retención de clientes (000) €" dataDxfId="76" totalsRowDxfId="75"/>
    <tableColumn id="2" xr3:uid="{00000000-0010-0000-0600-000002000000}" name="Tasa" dataDxfId="74" totalsRowDxfId="73"/>
    <tableColumn id="3" xr3:uid="{00000000-0010-0000-0600-000003000000}" name="Mes 1" totalsRowFunction="custom" dataDxfId="72" totalsRowDxfId="71">
      <totalsRowFormula>SUM(D59:D61)</totalsRowFormula>
    </tableColumn>
    <tableColumn id="4" xr3:uid="{00000000-0010-0000-0600-000004000000}" name="Mes 2" totalsRowFunction="custom" dataDxfId="70" totalsRowDxfId="69">
      <totalsRowFormula>SUM(E59:E61)</totalsRowFormula>
    </tableColumn>
    <tableColumn id="5" xr3:uid="{00000000-0010-0000-0600-000005000000}" name="Mes 3" totalsRowFunction="custom" dataDxfId="68" totalsRowDxfId="67">
      <totalsRowFormula>SUM(F59:F61)</totalsRowFormula>
    </tableColumn>
    <tableColumn id="6" xr3:uid="{00000000-0010-0000-0600-000006000000}" name="Mes 4" totalsRowFunction="custom" dataDxfId="66" totalsRowDxfId="65">
      <totalsRowFormula>SUM(G59:G61)</totalsRowFormula>
    </tableColumn>
    <tableColumn id="7" xr3:uid="{00000000-0010-0000-0600-000007000000}" name="Mes 5" totalsRowFunction="custom" dataDxfId="64" totalsRowDxfId="63">
      <totalsRowFormula>SUM(H59:H61)</totalsRowFormula>
    </tableColumn>
    <tableColumn id="8" xr3:uid="{00000000-0010-0000-0600-000008000000}" name="Mes 6" totalsRowFunction="custom" dataDxfId="62" totalsRowDxfId="61">
      <totalsRowFormula>SUM(I59:I61)</totalsRowFormula>
    </tableColumn>
    <tableColumn id="9" xr3:uid="{00000000-0010-0000-0600-000009000000}" name="Mes 7" totalsRowFunction="custom" dataDxfId="60" totalsRowDxfId="59">
      <totalsRowFormula>SUM(J59:J61)</totalsRowFormula>
    </tableColumn>
    <tableColumn id="10" xr3:uid="{00000000-0010-0000-0600-00000A000000}" name="Mes 8" totalsRowFunction="custom" dataDxfId="58" totalsRowDxfId="57">
      <totalsRowFormula>SUM(K59:K61)</totalsRowFormula>
    </tableColumn>
    <tableColumn id="11" xr3:uid="{00000000-0010-0000-0600-00000B000000}" name="Mes 9" totalsRowFunction="custom" dataDxfId="56" totalsRowDxfId="55">
      <totalsRowFormula>SUM(L59:L61)</totalsRowFormula>
    </tableColumn>
    <tableColumn id="12" xr3:uid="{00000000-0010-0000-0600-00000C000000}" name="Mes 10" totalsRowFunction="custom" dataDxfId="54" totalsRowDxfId="53">
      <totalsRowFormula>SUM(M59:M61)</totalsRowFormula>
    </tableColumn>
    <tableColumn id="13" xr3:uid="{00000000-0010-0000-0600-00000D000000}" name="Mes 11" totalsRowFunction="custom" dataDxfId="52" totalsRowDxfId="51">
      <totalsRowFormula>SUM(N59:N61)</totalsRowFormula>
    </tableColumn>
    <tableColumn id="14" xr3:uid="{00000000-0010-0000-0600-00000E000000}" name="Mes 12" totalsRowFunction="custom" dataDxfId="50" totalsRowDxfId="49">
      <totalsRowFormula>SUM(O59:O61)</totalsRowFormula>
    </tableColumn>
  </tableColumns>
  <tableStyleInfo showFirstColumn="0" showLastColumn="0" showRowStripes="0" showColumnStripes="0"/>
  <extLst>
    <ext xmlns:x14="http://schemas.microsoft.com/office/spreadsheetml/2009/9/main" uri="{504A1905-F514-4f6f-8877-14C23A59335A}">
      <x14:table altTextSummary="Escriba o modifique elementos, tarifas e importes mensuales. Los totales mensuales se calculan automáticamente."/>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OtrosGastos" displayName="OtrosGastos" ref="B63:O68" totalsRowCount="1" headerRowDxfId="48" dataDxfId="47" totalsRowDxfId="45" tableBorderDxfId="46">
  <autoFilter ref="B63:O6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ELEMENTOS DE OTROS GASTOS" totalsRowLabel="Total de otros gastos (000) €" dataDxfId="44" totalsRowDxfId="43"/>
    <tableColumn id="2" xr3:uid="{00000000-0010-0000-0700-000002000000}" name="Tasa" dataDxfId="42" totalsRowDxfId="41"/>
    <tableColumn id="3" xr3:uid="{00000000-0010-0000-0700-000003000000}" name="Mes 1" totalsRowFunction="custom" dataDxfId="40" totalsRowDxfId="39">
      <totalsRowFormula>SUM(D65:D67)</totalsRowFormula>
    </tableColumn>
    <tableColumn id="4" xr3:uid="{00000000-0010-0000-0700-000004000000}" name="Mes 2" totalsRowFunction="custom" dataDxfId="38" totalsRowDxfId="37">
      <totalsRowFormula>SUM(E65:E67)</totalsRowFormula>
    </tableColumn>
    <tableColumn id="5" xr3:uid="{00000000-0010-0000-0700-000005000000}" name="Mes 3" totalsRowFunction="custom" dataDxfId="36" totalsRowDxfId="35">
      <totalsRowFormula>SUM(F65:F67)</totalsRowFormula>
    </tableColumn>
    <tableColumn id="6" xr3:uid="{00000000-0010-0000-0700-000006000000}" name="Mes 4" totalsRowFunction="custom" dataDxfId="34" totalsRowDxfId="33">
      <totalsRowFormula>SUM(G65:G67)</totalsRowFormula>
    </tableColumn>
    <tableColumn id="7" xr3:uid="{00000000-0010-0000-0700-000007000000}" name="Mes 5" totalsRowFunction="custom" dataDxfId="32" totalsRowDxfId="31">
      <totalsRowFormula>SUM(H65:H67)</totalsRowFormula>
    </tableColumn>
    <tableColumn id="8" xr3:uid="{00000000-0010-0000-0700-000008000000}" name="Mes 6" totalsRowFunction="custom" dataDxfId="30" totalsRowDxfId="29">
      <totalsRowFormula>SUM(I65:I67)</totalsRowFormula>
    </tableColumn>
    <tableColumn id="9" xr3:uid="{00000000-0010-0000-0700-000009000000}" name="Mes 7" totalsRowFunction="custom" dataDxfId="28" totalsRowDxfId="27">
      <totalsRowFormula>SUM(J65:J67)</totalsRowFormula>
    </tableColumn>
    <tableColumn id="10" xr3:uid="{00000000-0010-0000-0700-00000A000000}" name="Mes 8" totalsRowFunction="custom" dataDxfId="26" totalsRowDxfId="25">
      <totalsRowFormula>SUM(K65:K67)</totalsRowFormula>
    </tableColumn>
    <tableColumn id="11" xr3:uid="{00000000-0010-0000-0700-00000B000000}" name="Mes 9" totalsRowFunction="custom" dataDxfId="24" totalsRowDxfId="23">
      <totalsRowFormula>SUM(L65:L67)</totalsRowFormula>
    </tableColumn>
    <tableColumn id="12" xr3:uid="{00000000-0010-0000-0700-00000C000000}" name="Mes 10" totalsRowFunction="custom" dataDxfId="22" totalsRowDxfId="21">
      <totalsRowFormula>SUM(M65:M67)</totalsRowFormula>
    </tableColumn>
    <tableColumn id="13" xr3:uid="{00000000-0010-0000-0700-00000D000000}" name="Mes 11" totalsRowFunction="custom" dataDxfId="20" totalsRowDxfId="19">
      <totalsRowFormula>SUM(N65:N67)</totalsRowFormula>
    </tableColumn>
    <tableColumn id="14" xr3:uid="{00000000-0010-0000-0700-00000E000000}" name="Mes 12" totalsRowFunction="custom" dataDxfId="18" totalsRowDxfId="17">
      <totalsRowFormula>SUM(O65:O67)</totalsRowFormula>
    </tableColumn>
  </tableColumns>
  <tableStyleInfo showFirstColumn="0" showLastColumn="0" showRowStripes="0" showColumnStripes="0"/>
  <extLst>
    <ext xmlns:x14="http://schemas.microsoft.com/office/spreadsheetml/2009/9/main" uri="{504A1905-F514-4f6f-8877-14C23A59335A}">
      <x14:table altTextSummary="Escriba o modifique otros elementos de gastos, tarifas e importes mensuales. Los totales mensuales se calculan automáticamente."/>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Personal" displayName="Personal" ref="B4:O9" totalsRowShown="0" headerRowDxfId="16" dataDxfId="15" tableBorderDxfId="14">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Elementos de personal" dataDxfId="13"/>
    <tableColumn id="2" xr3:uid="{00000000-0010-0000-0800-000002000000}" name="Tasa" dataDxfId="12"/>
    <tableColumn id="3" xr3:uid="{00000000-0010-0000-0800-000003000000}" name="Mes 1" dataDxfId="11"/>
    <tableColumn id="4" xr3:uid="{00000000-0010-0000-0800-000004000000}" name="Mes 2" dataDxfId="10"/>
    <tableColumn id="5" xr3:uid="{00000000-0010-0000-0800-000005000000}" name="Mes 3" dataDxfId="9"/>
    <tableColumn id="6" xr3:uid="{00000000-0010-0000-0800-000006000000}" name="Mes 4" dataDxfId="8"/>
    <tableColumn id="7" xr3:uid="{00000000-0010-0000-0800-000007000000}" name="Mes 5" dataDxfId="7"/>
    <tableColumn id="8" xr3:uid="{00000000-0010-0000-0800-000008000000}" name="Mes 6" dataDxfId="6"/>
    <tableColumn id="9" xr3:uid="{00000000-0010-0000-0800-000009000000}" name="Mes 7" dataDxfId="5"/>
    <tableColumn id="10" xr3:uid="{00000000-0010-0000-0800-00000A000000}" name="Mes 8" dataDxfId="4"/>
    <tableColumn id="11" xr3:uid="{00000000-0010-0000-0800-00000B000000}" name="Mes 9" dataDxfId="3"/>
    <tableColumn id="12" xr3:uid="{00000000-0010-0000-0800-00000C000000}" name="Mes 10" dataDxfId="2"/>
    <tableColumn id="13" xr3:uid="{00000000-0010-0000-0800-00000D000000}" name="Mes 11" dataDxfId="1"/>
    <tableColumn id="14" xr3:uid="{00000000-0010-0000-0800-00000E000000}" name="Mes 12" dataDxfId="0"/>
  </tableColumns>
  <tableStyleInfo showFirstColumn="0" showLastColumn="0" showRowStripes="0" showColumnStripes="0"/>
  <extLst>
    <ext xmlns:x14="http://schemas.microsoft.com/office/spreadsheetml/2009/9/main" uri="{504A1905-F514-4f6f-8877-14C23A59335A}">
      <x14:table altTextSummary="Escriba o modifique elementos y tarifas. Los importes mensuales, el porcentaje de personal del total de ventas y los totales mensuales se calculan automáticamente."/>
    </ext>
  </extLst>
</table>
</file>

<file path=xl/theme/theme1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2.xml" Id="rId3" /><Relationship Type="http://schemas.openxmlformats.org/officeDocument/2006/relationships/table" Target="/xl/tables/table53.xml" Id="rId7"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4.xml" Id="rId6" /><Relationship Type="http://schemas.openxmlformats.org/officeDocument/2006/relationships/table" Target="/xl/tables/table95.xml" Id="rId11" /><Relationship Type="http://schemas.openxmlformats.org/officeDocument/2006/relationships/table" Target="/xl/tables/table36.xml" Id="rId5" /><Relationship Type="http://schemas.openxmlformats.org/officeDocument/2006/relationships/table" Target="/xl/tables/table87.xml" Id="rId10" /><Relationship Type="http://schemas.openxmlformats.org/officeDocument/2006/relationships/table" Target="/xl/tables/table28.xml" Id="rId4" /><Relationship Type="http://schemas.openxmlformats.org/officeDocument/2006/relationships/table" Target="/xl/tables/table79.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1:B7"/>
  <sheetViews>
    <sheetView showGridLines="0" tabSelected="1" zoomScaleNormal="100" zoomScalePageLayoutView="130" workbookViewId="0"/>
  </sheetViews>
  <sheetFormatPr defaultColWidth="8.75" defaultRowHeight="13.5" x14ac:dyDescent="0.25"/>
  <cols>
    <col min="1" max="1" width="2.375" customWidth="1"/>
    <col min="2" max="2" width="91" customWidth="1"/>
    <col min="3" max="3" width="2.625" customWidth="1"/>
  </cols>
  <sheetData>
    <row r="1" spans="2:2" ht="20.25" x14ac:dyDescent="0.3">
      <c r="B1" s="6" t="s">
        <v>0</v>
      </c>
    </row>
    <row r="2" spans="2:2" ht="30" customHeight="1" x14ac:dyDescent="0.25">
      <c r="B2" s="7" t="s">
        <v>67</v>
      </c>
    </row>
    <row r="3" spans="2:2" ht="30" customHeight="1" x14ac:dyDescent="0.25">
      <c r="B3" s="7" t="s">
        <v>1</v>
      </c>
    </row>
    <row r="4" spans="2:2" ht="30" customHeight="1" x14ac:dyDescent="0.25">
      <c r="B4" s="7" t="s">
        <v>2</v>
      </c>
    </row>
    <row r="5" spans="2:2" ht="35.25" customHeight="1" x14ac:dyDescent="0.25">
      <c r="B5" s="8" t="s">
        <v>3</v>
      </c>
    </row>
    <row r="6" spans="2:2" ht="45" customHeight="1" x14ac:dyDescent="0.25">
      <c r="B6" s="7" t="s">
        <v>4</v>
      </c>
    </row>
    <row r="7" spans="2:2" ht="42.75" customHeight="1" x14ac:dyDescent="0.25">
      <c r="B7" s="7" t="s">
        <v>5</v>
      </c>
    </row>
  </sheetData>
  <pageMargins left="0.7" right="0.7" top="0.75" bottom="0.75" header="0.3" footer="0.3"/>
  <pageSetup paperSize="9"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70"/>
  <sheetViews>
    <sheetView showGridLines="0" zoomScaleNormal="100" zoomScalePageLayoutView="92" workbookViewId="0"/>
  </sheetViews>
  <sheetFormatPr defaultColWidth="8.75" defaultRowHeight="19.5" customHeight="1" x14ac:dyDescent="0.3"/>
  <cols>
    <col min="1" max="1" width="2" style="9" customWidth="1"/>
    <col min="2" max="2" width="72" style="15" customWidth="1"/>
    <col min="3" max="15" width="17.375" style="14" customWidth="1"/>
    <col min="16" max="16" width="0.625" style="14" hidden="1" customWidth="1"/>
    <col min="17" max="17" width="15" style="14" customWidth="1"/>
    <col min="18" max="18" width="2.25" style="14" customWidth="1"/>
    <col min="19" max="19" width="19" style="14" customWidth="1"/>
    <col min="20" max="20" width="2.25" style="14" customWidth="1"/>
    <col min="21" max="16384" width="8.75" style="1"/>
  </cols>
  <sheetData>
    <row r="1" spans="1:21" ht="193.9" customHeight="1" x14ac:dyDescent="0.3">
      <c r="B1" s="189"/>
      <c r="C1" s="189"/>
      <c r="D1" s="189"/>
      <c r="E1" s="189"/>
      <c r="F1" s="189"/>
      <c r="G1" s="189"/>
      <c r="H1" s="189"/>
      <c r="I1" s="189"/>
      <c r="J1" s="189"/>
      <c r="K1" s="189"/>
      <c r="L1" s="189"/>
      <c r="M1" s="189"/>
      <c r="N1" s="189"/>
      <c r="O1" s="189"/>
      <c r="P1" s="189"/>
      <c r="Q1" s="189"/>
      <c r="R1" s="189"/>
      <c r="S1" s="189"/>
      <c r="T1" s="189"/>
    </row>
    <row r="2" spans="1:21" s="22" customFormat="1" ht="49.9" customHeight="1" x14ac:dyDescent="0.3">
      <c r="A2" s="19"/>
      <c r="B2" s="20" t="s">
        <v>7</v>
      </c>
      <c r="C2" s="18" t="s">
        <v>53</v>
      </c>
      <c r="D2" s="18" t="s">
        <v>54</v>
      </c>
      <c r="E2" s="18" t="s">
        <v>55</v>
      </c>
      <c r="F2" s="18" t="s">
        <v>56</v>
      </c>
      <c r="G2" s="18" t="s">
        <v>57</v>
      </c>
      <c r="H2" s="18" t="s">
        <v>58</v>
      </c>
      <c r="I2" s="18" t="s">
        <v>59</v>
      </c>
      <c r="J2" s="18" t="s">
        <v>60</v>
      </c>
      <c r="K2" s="18" t="s">
        <v>61</v>
      </c>
      <c r="L2" s="18" t="s">
        <v>62</v>
      </c>
      <c r="M2" s="18" t="s">
        <v>63</v>
      </c>
      <c r="N2" s="18" t="s">
        <v>64</v>
      </c>
      <c r="O2" s="18" t="s">
        <v>65</v>
      </c>
      <c r="P2" s="21"/>
      <c r="Q2" s="190" t="s">
        <v>66</v>
      </c>
      <c r="R2" s="191"/>
      <c r="S2" s="191"/>
      <c r="T2" s="191"/>
    </row>
    <row r="3" spans="1:21" s="2" customFormat="1" ht="49.9" customHeight="1" x14ac:dyDescent="0.25">
      <c r="A3" s="23"/>
      <c r="B3" s="24" t="s">
        <v>68</v>
      </c>
      <c r="C3" s="25" t="s">
        <v>7</v>
      </c>
      <c r="D3" s="26">
        <v>750</v>
      </c>
      <c r="E3" s="26">
        <v>200</v>
      </c>
      <c r="F3" s="26">
        <v>500</v>
      </c>
      <c r="G3" s="26">
        <v>1500</v>
      </c>
      <c r="H3" s="26">
        <v>1200</v>
      </c>
      <c r="I3" s="26">
        <v>1500</v>
      </c>
      <c r="J3" s="26">
        <v>1500</v>
      </c>
      <c r="K3" s="26">
        <v>1800</v>
      </c>
      <c r="L3" s="26">
        <v>2000</v>
      </c>
      <c r="M3" s="26">
        <v>2000</v>
      </c>
      <c r="N3" s="26">
        <v>2000</v>
      </c>
      <c r="O3" s="26">
        <v>2000</v>
      </c>
      <c r="P3" s="27"/>
      <c r="Q3" s="192">
        <f>SUM(D3:O3)</f>
        <v>16950</v>
      </c>
      <c r="R3" s="193"/>
      <c r="S3" s="193"/>
      <c r="T3" s="193"/>
      <c r="U3" s="5"/>
    </row>
    <row r="4" spans="1:21" s="35" customFormat="1" ht="15" hidden="1" customHeight="1" x14ac:dyDescent="0.3">
      <c r="A4" s="28" t="s">
        <v>6</v>
      </c>
      <c r="B4" s="29" t="s">
        <v>8</v>
      </c>
      <c r="C4" s="30" t="s">
        <v>53</v>
      </c>
      <c r="D4" s="30" t="s">
        <v>54</v>
      </c>
      <c r="E4" s="30" t="s">
        <v>55</v>
      </c>
      <c r="F4" s="30" t="s">
        <v>56</v>
      </c>
      <c r="G4" s="30" t="s">
        <v>57</v>
      </c>
      <c r="H4" s="30" t="s">
        <v>58</v>
      </c>
      <c r="I4" s="30" t="s">
        <v>59</v>
      </c>
      <c r="J4" s="30" t="s">
        <v>60</v>
      </c>
      <c r="K4" s="30" t="s">
        <v>61</v>
      </c>
      <c r="L4" s="30" t="s">
        <v>62</v>
      </c>
      <c r="M4" s="30" t="s">
        <v>63</v>
      </c>
      <c r="N4" s="30" t="s">
        <v>64</v>
      </c>
      <c r="O4" s="30" t="s">
        <v>65</v>
      </c>
      <c r="P4" s="31"/>
      <c r="Q4" s="32"/>
      <c r="R4" s="33"/>
      <c r="S4" s="34"/>
      <c r="T4" s="33"/>
    </row>
    <row r="5" spans="1:21" s="40" customFormat="1" ht="49.9" customHeight="1" x14ac:dyDescent="0.3">
      <c r="A5" s="9"/>
      <c r="B5" s="36" t="s">
        <v>9</v>
      </c>
      <c r="C5" s="37"/>
      <c r="D5" s="38">
        <f t="shared" ref="D5:O5" si="0">D11+D36+D44+D51</f>
        <v>1.1000000000000001</v>
      </c>
      <c r="E5" s="38">
        <f t="shared" si="0"/>
        <v>1.1000000000000001</v>
      </c>
      <c r="F5" s="38">
        <f t="shared" si="0"/>
        <v>1.1000000000000001</v>
      </c>
      <c r="G5" s="38">
        <f t="shared" si="0"/>
        <v>1.1000000000000001</v>
      </c>
      <c r="H5" s="38">
        <f t="shared" si="0"/>
        <v>1.1000000000000001</v>
      </c>
      <c r="I5" s="38">
        <f t="shared" si="0"/>
        <v>1.1000000000000001</v>
      </c>
      <c r="J5" s="38">
        <f t="shared" si="0"/>
        <v>1.1000000000000001</v>
      </c>
      <c r="K5" s="38">
        <f t="shared" si="0"/>
        <v>1.1000000000000001</v>
      </c>
      <c r="L5" s="38">
        <f t="shared" si="0"/>
        <v>0.85000000000000009</v>
      </c>
      <c r="M5" s="38">
        <f t="shared" si="0"/>
        <v>0.85000000000000009</v>
      </c>
      <c r="N5" s="38">
        <f t="shared" si="0"/>
        <v>0.85000000000000009</v>
      </c>
      <c r="O5" s="38">
        <f t="shared" si="0"/>
        <v>0.85000000000000009</v>
      </c>
      <c r="P5" s="39"/>
      <c r="Q5" s="196"/>
      <c r="R5" s="197"/>
      <c r="S5" s="197"/>
      <c r="T5" s="197"/>
    </row>
    <row r="6" spans="1:21" s="45" customFormat="1" ht="49.9" customHeight="1" x14ac:dyDescent="0.4">
      <c r="A6" s="41"/>
      <c r="B6" s="42" t="s">
        <v>10</v>
      </c>
      <c r="C6" s="43">
        <v>5</v>
      </c>
      <c r="D6" s="43">
        <f t="shared" ref="D6:O6" si="1">+$C$6</f>
        <v>5</v>
      </c>
      <c r="E6" s="43">
        <f t="shared" si="1"/>
        <v>5</v>
      </c>
      <c r="F6" s="43">
        <f t="shared" si="1"/>
        <v>5</v>
      </c>
      <c r="G6" s="43">
        <f t="shared" si="1"/>
        <v>5</v>
      </c>
      <c r="H6" s="43">
        <f t="shared" si="1"/>
        <v>5</v>
      </c>
      <c r="I6" s="43">
        <f t="shared" si="1"/>
        <v>5</v>
      </c>
      <c r="J6" s="43">
        <f t="shared" si="1"/>
        <v>5</v>
      </c>
      <c r="K6" s="43">
        <f t="shared" si="1"/>
        <v>5</v>
      </c>
      <c r="L6" s="43">
        <f t="shared" si="1"/>
        <v>5</v>
      </c>
      <c r="M6" s="43">
        <f t="shared" si="1"/>
        <v>5</v>
      </c>
      <c r="N6" s="43">
        <f t="shared" si="1"/>
        <v>5</v>
      </c>
      <c r="O6" s="43">
        <f t="shared" si="1"/>
        <v>5</v>
      </c>
      <c r="P6" s="44"/>
      <c r="Q6" s="198"/>
      <c r="R6" s="199"/>
      <c r="S6" s="199"/>
      <c r="T6" s="199"/>
    </row>
    <row r="7" spans="1:21" s="2" customFormat="1" ht="49.9" customHeight="1" x14ac:dyDescent="0.3">
      <c r="A7" s="11"/>
      <c r="B7" s="46" t="s">
        <v>11</v>
      </c>
      <c r="C7" s="47"/>
      <c r="D7" s="48">
        <f t="shared" ref="D7:O7" si="2">$C$6*D6</f>
        <v>25</v>
      </c>
      <c r="E7" s="48">
        <f t="shared" si="2"/>
        <v>25</v>
      </c>
      <c r="F7" s="48">
        <f t="shared" si="2"/>
        <v>25</v>
      </c>
      <c r="G7" s="48">
        <f t="shared" si="2"/>
        <v>25</v>
      </c>
      <c r="H7" s="48">
        <f t="shared" si="2"/>
        <v>25</v>
      </c>
      <c r="I7" s="48">
        <f t="shared" si="2"/>
        <v>25</v>
      </c>
      <c r="J7" s="48">
        <f t="shared" si="2"/>
        <v>25</v>
      </c>
      <c r="K7" s="48">
        <f t="shared" si="2"/>
        <v>25</v>
      </c>
      <c r="L7" s="48">
        <f t="shared" si="2"/>
        <v>25</v>
      </c>
      <c r="M7" s="48">
        <f t="shared" si="2"/>
        <v>25</v>
      </c>
      <c r="N7" s="48">
        <f t="shared" si="2"/>
        <v>25</v>
      </c>
      <c r="O7" s="48">
        <f t="shared" si="2"/>
        <v>25</v>
      </c>
      <c r="P7" s="49"/>
      <c r="Q7" s="50">
        <f>SUM('Presupuesto marketing de canal'!$D7:$O7)</f>
        <v>300</v>
      </c>
      <c r="R7" s="51"/>
      <c r="S7" s="51"/>
      <c r="T7" s="51"/>
    </row>
    <row r="8" spans="1:21" s="2" customFormat="1" ht="49.9" customHeight="1" x14ac:dyDescent="0.3">
      <c r="A8" s="11"/>
      <c r="B8" s="42" t="s">
        <v>12</v>
      </c>
      <c r="C8" s="52">
        <v>1E-3</v>
      </c>
      <c r="D8" s="53">
        <f t="shared" ref="D8:O8" si="3">D3*$C$8</f>
        <v>0.75</v>
      </c>
      <c r="E8" s="53">
        <f t="shared" si="3"/>
        <v>0.2</v>
      </c>
      <c r="F8" s="53">
        <f t="shared" si="3"/>
        <v>0.5</v>
      </c>
      <c r="G8" s="53">
        <f t="shared" si="3"/>
        <v>1.5</v>
      </c>
      <c r="H8" s="53">
        <f t="shared" si="3"/>
        <v>1.2</v>
      </c>
      <c r="I8" s="53">
        <f t="shared" si="3"/>
        <v>1.5</v>
      </c>
      <c r="J8" s="53">
        <f t="shared" si="3"/>
        <v>1.5</v>
      </c>
      <c r="K8" s="53">
        <f t="shared" si="3"/>
        <v>1.8</v>
      </c>
      <c r="L8" s="53">
        <f t="shared" si="3"/>
        <v>2</v>
      </c>
      <c r="M8" s="53">
        <f t="shared" si="3"/>
        <v>2</v>
      </c>
      <c r="N8" s="53">
        <f t="shared" si="3"/>
        <v>2</v>
      </c>
      <c r="O8" s="53">
        <f t="shared" si="3"/>
        <v>2</v>
      </c>
      <c r="P8" s="49"/>
      <c r="Q8" s="54">
        <f>SUM('Presupuesto marketing de canal'!$D8:$O8)</f>
        <v>16.950000000000003</v>
      </c>
      <c r="R8" s="55"/>
      <c r="S8" s="55"/>
      <c r="T8" s="55"/>
    </row>
    <row r="9" spans="1:21" s="2" customFormat="1" ht="49.9" customHeight="1" x14ac:dyDescent="0.3">
      <c r="A9" s="11"/>
      <c r="B9" s="56" t="s">
        <v>69</v>
      </c>
      <c r="C9" s="57"/>
      <c r="D9" s="58">
        <f>SUM(D7:D8)</f>
        <v>25.75</v>
      </c>
      <c r="E9" s="58">
        <f t="shared" ref="E9:O9" si="4">SUM(E7:E8)</f>
        <v>25.2</v>
      </c>
      <c r="F9" s="58">
        <f t="shared" si="4"/>
        <v>25.5</v>
      </c>
      <c r="G9" s="58">
        <f t="shared" si="4"/>
        <v>26.5</v>
      </c>
      <c r="H9" s="58">
        <f t="shared" si="4"/>
        <v>26.2</v>
      </c>
      <c r="I9" s="58">
        <f t="shared" si="4"/>
        <v>26.5</v>
      </c>
      <c r="J9" s="58">
        <f t="shared" si="4"/>
        <v>26.5</v>
      </c>
      <c r="K9" s="58">
        <f t="shared" si="4"/>
        <v>26.8</v>
      </c>
      <c r="L9" s="58">
        <f t="shared" si="4"/>
        <v>27</v>
      </c>
      <c r="M9" s="58">
        <f t="shared" si="4"/>
        <v>27</v>
      </c>
      <c r="N9" s="58">
        <f t="shared" si="4"/>
        <v>27</v>
      </c>
      <c r="O9" s="58">
        <f t="shared" si="4"/>
        <v>27</v>
      </c>
      <c r="P9" s="59"/>
      <c r="Q9" s="50">
        <f>SUM(Q7:Q8)</f>
        <v>316.95</v>
      </c>
      <c r="R9" s="60"/>
      <c r="S9" s="61"/>
      <c r="T9" s="62"/>
    </row>
    <row r="10" spans="1:21" s="188" customFormat="1" ht="49.9" customHeight="1" x14ac:dyDescent="0.3">
      <c r="A10" s="185"/>
      <c r="B10" s="177" t="s">
        <v>13</v>
      </c>
      <c r="C10" s="18" t="s">
        <v>53</v>
      </c>
      <c r="D10" s="18" t="s">
        <v>54</v>
      </c>
      <c r="E10" s="18" t="s">
        <v>55</v>
      </c>
      <c r="F10" s="18" t="s">
        <v>56</v>
      </c>
      <c r="G10" s="18" t="s">
        <v>57</v>
      </c>
      <c r="H10" s="18" t="s">
        <v>58</v>
      </c>
      <c r="I10" s="18" t="s">
        <v>59</v>
      </c>
      <c r="J10" s="18" t="s">
        <v>60</v>
      </c>
      <c r="K10" s="18" t="s">
        <v>61</v>
      </c>
      <c r="L10" s="18" t="s">
        <v>62</v>
      </c>
      <c r="M10" s="18" t="s">
        <v>63</v>
      </c>
      <c r="N10" s="18" t="s">
        <v>64</v>
      </c>
      <c r="O10" s="18" t="s">
        <v>65</v>
      </c>
      <c r="P10" s="186"/>
      <c r="Q10" s="178"/>
      <c r="R10" s="179"/>
      <c r="S10" s="179"/>
      <c r="T10" s="187"/>
    </row>
    <row r="11" spans="1:21" s="45" customFormat="1" ht="49.9" customHeight="1" x14ac:dyDescent="0.4">
      <c r="A11" s="41"/>
      <c r="B11" s="63" t="s">
        <v>14</v>
      </c>
      <c r="C11" s="64"/>
      <c r="D11" s="65">
        <v>1</v>
      </c>
      <c r="E11" s="65">
        <v>1</v>
      </c>
      <c r="F11" s="65">
        <v>0.75</v>
      </c>
      <c r="G11" s="65">
        <v>0.4</v>
      </c>
      <c r="H11" s="65">
        <v>0.33</v>
      </c>
      <c r="I11" s="65">
        <v>0.25</v>
      </c>
      <c r="J11" s="65">
        <v>0.2</v>
      </c>
      <c r="K11" s="65">
        <v>0.1</v>
      </c>
      <c r="L11" s="65">
        <v>0.05</v>
      </c>
      <c r="M11" s="65">
        <v>0.05</v>
      </c>
      <c r="N11" s="65">
        <v>0.05</v>
      </c>
      <c r="O11" s="65">
        <v>0.05</v>
      </c>
      <c r="P11" s="66"/>
      <c r="Q11" s="67"/>
      <c r="R11" s="68"/>
      <c r="S11" s="68"/>
      <c r="T11" s="69"/>
    </row>
    <row r="12" spans="1:21" s="2" customFormat="1" ht="49.9" customHeight="1" x14ac:dyDescent="0.25">
      <c r="A12" s="11"/>
      <c r="B12" s="70" t="s">
        <v>15</v>
      </c>
      <c r="C12" s="71"/>
      <c r="D12" s="72">
        <v>1</v>
      </c>
      <c r="E12" s="72">
        <v>0.5</v>
      </c>
      <c r="F12" s="72">
        <v>0.5</v>
      </c>
      <c r="G12" s="72">
        <v>0.5</v>
      </c>
      <c r="H12" s="72">
        <v>0.5</v>
      </c>
      <c r="I12" s="72">
        <v>0.5</v>
      </c>
      <c r="J12" s="72">
        <v>0.5</v>
      </c>
      <c r="K12" s="72">
        <v>0.5</v>
      </c>
      <c r="L12" s="72">
        <v>0.5</v>
      </c>
      <c r="M12" s="72">
        <v>0.5</v>
      </c>
      <c r="N12" s="72">
        <v>0.5</v>
      </c>
      <c r="O12" s="72">
        <v>0.5</v>
      </c>
      <c r="P12" s="73"/>
      <c r="Q12" s="74"/>
      <c r="R12" s="75"/>
      <c r="S12" s="75"/>
      <c r="T12" s="75"/>
    </row>
    <row r="13" spans="1:21" s="2" customFormat="1" ht="49.9" customHeight="1" x14ac:dyDescent="0.25">
      <c r="A13" s="11"/>
      <c r="B13" s="42" t="s">
        <v>10</v>
      </c>
      <c r="C13" s="43">
        <v>3</v>
      </c>
      <c r="D13" s="43">
        <f t="shared" ref="D13:O13" si="5">$C$13*D12</f>
        <v>3</v>
      </c>
      <c r="E13" s="43">
        <f t="shared" si="5"/>
        <v>1.5</v>
      </c>
      <c r="F13" s="43">
        <f t="shared" si="5"/>
        <v>1.5</v>
      </c>
      <c r="G13" s="43">
        <f t="shared" si="5"/>
        <v>1.5</v>
      </c>
      <c r="H13" s="43">
        <f t="shared" si="5"/>
        <v>1.5</v>
      </c>
      <c r="I13" s="43">
        <f t="shared" si="5"/>
        <v>1.5</v>
      </c>
      <c r="J13" s="43">
        <f t="shared" si="5"/>
        <v>1.5</v>
      </c>
      <c r="K13" s="43">
        <f t="shared" si="5"/>
        <v>1.5</v>
      </c>
      <c r="L13" s="43">
        <f t="shared" si="5"/>
        <v>1.5</v>
      </c>
      <c r="M13" s="43">
        <f t="shared" si="5"/>
        <v>1.5</v>
      </c>
      <c r="N13" s="43">
        <f t="shared" si="5"/>
        <v>1.5</v>
      </c>
      <c r="O13" s="43">
        <f t="shared" si="5"/>
        <v>1.5</v>
      </c>
      <c r="P13" s="76"/>
      <c r="Q13" s="54">
        <f>SUM('Presupuesto marketing de canal'!$D13:$O13)</f>
        <v>19.5</v>
      </c>
      <c r="R13" s="77"/>
      <c r="S13" s="77"/>
      <c r="T13" s="77"/>
    </row>
    <row r="14" spans="1:21" s="2" customFormat="1" ht="49.9" customHeight="1" x14ac:dyDescent="0.25">
      <c r="A14" s="11"/>
      <c r="B14" s="70" t="s">
        <v>16</v>
      </c>
      <c r="C14" s="71"/>
      <c r="D14" s="71">
        <v>25</v>
      </c>
      <c r="E14" s="71">
        <v>10</v>
      </c>
      <c r="F14" s="71">
        <v>25</v>
      </c>
      <c r="G14" s="71">
        <v>10</v>
      </c>
      <c r="H14" s="71">
        <v>25</v>
      </c>
      <c r="I14" s="71">
        <v>10</v>
      </c>
      <c r="J14" s="71">
        <v>25</v>
      </c>
      <c r="K14" s="71">
        <v>10</v>
      </c>
      <c r="L14" s="71">
        <v>25</v>
      </c>
      <c r="M14" s="71">
        <v>10</v>
      </c>
      <c r="N14" s="71">
        <v>25</v>
      </c>
      <c r="O14" s="71">
        <v>10</v>
      </c>
      <c r="P14" s="73"/>
      <c r="Q14" s="78">
        <f>SUM('Presupuesto marketing de canal'!$D14:$O14)</f>
        <v>210</v>
      </c>
      <c r="R14" s="79"/>
      <c r="S14" s="79"/>
      <c r="T14" s="79"/>
    </row>
    <row r="15" spans="1:21" s="2" customFormat="1" ht="49.9" customHeight="1" x14ac:dyDescent="0.25">
      <c r="A15" s="11"/>
      <c r="B15" s="42" t="s">
        <v>12</v>
      </c>
      <c r="C15" s="52">
        <v>1E-3</v>
      </c>
      <c r="D15" s="53">
        <f t="shared" ref="D15:O15" si="6">$C$15*D3*D11*D12</f>
        <v>0.75</v>
      </c>
      <c r="E15" s="53">
        <f t="shared" si="6"/>
        <v>0.1</v>
      </c>
      <c r="F15" s="53">
        <f t="shared" si="6"/>
        <v>0.1875</v>
      </c>
      <c r="G15" s="53">
        <f t="shared" si="6"/>
        <v>0.30000000000000004</v>
      </c>
      <c r="H15" s="53">
        <f t="shared" si="6"/>
        <v>0.19800000000000001</v>
      </c>
      <c r="I15" s="53">
        <f t="shared" si="6"/>
        <v>0.1875</v>
      </c>
      <c r="J15" s="53">
        <f t="shared" si="6"/>
        <v>0.15000000000000002</v>
      </c>
      <c r="K15" s="53">
        <f t="shared" si="6"/>
        <v>9.0000000000000011E-2</v>
      </c>
      <c r="L15" s="53">
        <f t="shared" si="6"/>
        <v>0.05</v>
      </c>
      <c r="M15" s="53">
        <f t="shared" si="6"/>
        <v>0.05</v>
      </c>
      <c r="N15" s="53">
        <f t="shared" si="6"/>
        <v>0.05</v>
      </c>
      <c r="O15" s="53">
        <f t="shared" si="6"/>
        <v>0.05</v>
      </c>
      <c r="P15" s="76"/>
      <c r="Q15" s="54">
        <f>SUM('Presupuesto marketing de canal'!$D15:$O15)</f>
        <v>2.1629999999999998</v>
      </c>
      <c r="R15" s="77"/>
      <c r="S15" s="77"/>
      <c r="T15" s="77"/>
    </row>
    <row r="16" spans="1:21" s="2" customFormat="1" ht="49.9" customHeight="1" x14ac:dyDescent="0.25">
      <c r="A16" s="11"/>
      <c r="B16" s="70" t="s">
        <v>17</v>
      </c>
      <c r="C16" s="71"/>
      <c r="D16" s="71">
        <v>25</v>
      </c>
      <c r="E16" s="71">
        <v>10</v>
      </c>
      <c r="F16" s="71">
        <v>25</v>
      </c>
      <c r="G16" s="71">
        <v>10</v>
      </c>
      <c r="H16" s="71">
        <v>25</v>
      </c>
      <c r="I16" s="71">
        <v>10</v>
      </c>
      <c r="J16" s="71">
        <v>25</v>
      </c>
      <c r="K16" s="71">
        <v>10</v>
      </c>
      <c r="L16" s="71">
        <v>25</v>
      </c>
      <c r="M16" s="71">
        <v>10</v>
      </c>
      <c r="N16" s="71">
        <v>25</v>
      </c>
      <c r="O16" s="71">
        <v>10</v>
      </c>
      <c r="P16" s="80"/>
      <c r="Q16" s="78">
        <f>SUM('Presupuesto marketing de canal'!$D16:$O16)</f>
        <v>210</v>
      </c>
      <c r="R16" s="79"/>
      <c r="S16" s="79"/>
      <c r="T16" s="79"/>
    </row>
    <row r="17" spans="1:20" s="4" customFormat="1" ht="49.9" customHeight="1" x14ac:dyDescent="0.3">
      <c r="A17" s="12"/>
      <c r="B17" s="81" t="s">
        <v>70</v>
      </c>
      <c r="C17" s="82"/>
      <c r="D17" s="83">
        <f>SUM(D13:D16)</f>
        <v>53.75</v>
      </c>
      <c r="E17" s="83">
        <f>SUM(E13:E16)</f>
        <v>21.6</v>
      </c>
      <c r="F17" s="83">
        <f t="shared" ref="F17:O17" si="7">SUM(F13:F16)</f>
        <v>51.6875</v>
      </c>
      <c r="G17" s="83">
        <f t="shared" si="7"/>
        <v>21.8</v>
      </c>
      <c r="H17" s="83">
        <f t="shared" si="7"/>
        <v>51.698</v>
      </c>
      <c r="I17" s="83">
        <f t="shared" si="7"/>
        <v>21.6875</v>
      </c>
      <c r="J17" s="83">
        <f t="shared" si="7"/>
        <v>51.65</v>
      </c>
      <c r="K17" s="83">
        <f t="shared" si="7"/>
        <v>21.59</v>
      </c>
      <c r="L17" s="83">
        <f t="shared" si="7"/>
        <v>51.55</v>
      </c>
      <c r="M17" s="83">
        <f t="shared" si="7"/>
        <v>21.55</v>
      </c>
      <c r="N17" s="83">
        <f t="shared" si="7"/>
        <v>51.55</v>
      </c>
      <c r="O17" s="83">
        <f t="shared" si="7"/>
        <v>21.55</v>
      </c>
      <c r="P17" s="84"/>
      <c r="Q17" s="54">
        <f>SUM(Q13:Q16)</f>
        <v>441.66300000000001</v>
      </c>
      <c r="R17" s="13"/>
      <c r="S17" s="85"/>
      <c r="T17" s="13"/>
    </row>
    <row r="18" spans="1:20" s="176" customFormat="1" ht="49.9" customHeight="1" x14ac:dyDescent="0.25">
      <c r="A18" s="172"/>
      <c r="B18" s="177" t="s">
        <v>18</v>
      </c>
      <c r="C18" s="18" t="s">
        <v>53</v>
      </c>
      <c r="D18" s="18" t="s">
        <v>54</v>
      </c>
      <c r="E18" s="18" t="s">
        <v>55</v>
      </c>
      <c r="F18" s="18" t="s">
        <v>56</v>
      </c>
      <c r="G18" s="18" t="s">
        <v>57</v>
      </c>
      <c r="H18" s="18" t="s">
        <v>58</v>
      </c>
      <c r="I18" s="18" t="s">
        <v>59</v>
      </c>
      <c r="J18" s="18" t="s">
        <v>60</v>
      </c>
      <c r="K18" s="18" t="s">
        <v>61</v>
      </c>
      <c r="L18" s="18" t="s">
        <v>62</v>
      </c>
      <c r="M18" s="18" t="s">
        <v>63</v>
      </c>
      <c r="N18" s="18" t="s">
        <v>64</v>
      </c>
      <c r="O18" s="18" t="s">
        <v>65</v>
      </c>
      <c r="P18" s="182"/>
      <c r="Q18" s="183"/>
      <c r="R18" s="184"/>
      <c r="S18" s="184"/>
      <c r="T18" s="184"/>
    </row>
    <row r="19" spans="1:20" s="2" customFormat="1" ht="49.9" customHeight="1" x14ac:dyDescent="0.25">
      <c r="A19" s="11"/>
      <c r="B19" s="86" t="s">
        <v>19</v>
      </c>
      <c r="C19" s="66"/>
      <c r="D19" s="65">
        <v>0.25</v>
      </c>
      <c r="E19" s="65">
        <v>0.25</v>
      </c>
      <c r="F19" s="65">
        <v>0.25</v>
      </c>
      <c r="G19" s="65">
        <v>0.25</v>
      </c>
      <c r="H19" s="65">
        <v>0.25</v>
      </c>
      <c r="I19" s="65">
        <v>0.25</v>
      </c>
      <c r="J19" s="65">
        <v>0.25</v>
      </c>
      <c r="K19" s="65">
        <v>0.25</v>
      </c>
      <c r="L19" s="65">
        <v>0.25</v>
      </c>
      <c r="M19" s="65">
        <v>0.25</v>
      </c>
      <c r="N19" s="65">
        <v>0.25</v>
      </c>
      <c r="O19" s="65">
        <v>0.25</v>
      </c>
      <c r="P19" s="87"/>
      <c r="Q19" s="88"/>
      <c r="R19" s="89"/>
      <c r="S19" s="37"/>
      <c r="T19" s="89"/>
    </row>
    <row r="20" spans="1:20" s="2" customFormat="1" ht="49.9" customHeight="1" x14ac:dyDescent="0.25">
      <c r="A20" s="11"/>
      <c r="B20" s="42" t="s">
        <v>10</v>
      </c>
      <c r="C20" s="43">
        <v>1</v>
      </c>
      <c r="D20" s="43">
        <f t="shared" ref="D20:O20" si="8">$C$20*D19</f>
        <v>0.25</v>
      </c>
      <c r="E20" s="43">
        <f t="shared" si="8"/>
        <v>0.25</v>
      </c>
      <c r="F20" s="43">
        <f t="shared" si="8"/>
        <v>0.25</v>
      </c>
      <c r="G20" s="43">
        <f t="shared" si="8"/>
        <v>0.25</v>
      </c>
      <c r="H20" s="43">
        <f t="shared" si="8"/>
        <v>0.25</v>
      </c>
      <c r="I20" s="43">
        <f t="shared" si="8"/>
        <v>0.25</v>
      </c>
      <c r="J20" s="43">
        <f t="shared" si="8"/>
        <v>0.25</v>
      </c>
      <c r="K20" s="43">
        <f t="shared" si="8"/>
        <v>0.25</v>
      </c>
      <c r="L20" s="43">
        <f t="shared" si="8"/>
        <v>0.25</v>
      </c>
      <c r="M20" s="43">
        <f t="shared" si="8"/>
        <v>0.25</v>
      </c>
      <c r="N20" s="43">
        <f t="shared" si="8"/>
        <v>0.25</v>
      </c>
      <c r="O20" s="43">
        <f t="shared" si="8"/>
        <v>0.25</v>
      </c>
      <c r="P20" s="43"/>
      <c r="Q20" s="90">
        <f>SUM('Presupuesto marketing de canal'!$D20:$O20)</f>
        <v>3</v>
      </c>
      <c r="R20" s="91"/>
      <c r="S20" s="91"/>
      <c r="T20" s="91"/>
    </row>
    <row r="21" spans="1:20" s="2" customFormat="1" ht="49.9" customHeight="1" x14ac:dyDescent="0.25">
      <c r="A21" s="11"/>
      <c r="B21" s="70" t="s">
        <v>20</v>
      </c>
      <c r="C21" s="71"/>
      <c r="D21" s="71">
        <v>500</v>
      </c>
      <c r="E21" s="71"/>
      <c r="F21" s="71"/>
      <c r="G21" s="71"/>
      <c r="H21" s="71"/>
      <c r="I21" s="71"/>
      <c r="J21" s="71"/>
      <c r="K21" s="71"/>
      <c r="L21" s="71"/>
      <c r="M21" s="71"/>
      <c r="N21" s="71"/>
      <c r="O21" s="71"/>
      <c r="P21" s="71"/>
      <c r="Q21" s="92">
        <f>SUM('Presupuesto marketing de canal'!$D21:$O21)</f>
        <v>500</v>
      </c>
      <c r="R21" s="93"/>
      <c r="S21" s="93"/>
      <c r="T21" s="93"/>
    </row>
    <row r="22" spans="1:20" s="2" customFormat="1" ht="49.9" customHeight="1" x14ac:dyDescent="0.25">
      <c r="A22" s="11"/>
      <c r="B22" s="42" t="s">
        <v>21</v>
      </c>
      <c r="C22" s="43"/>
      <c r="D22" s="43">
        <v>10</v>
      </c>
      <c r="E22" s="43">
        <v>10</v>
      </c>
      <c r="F22" s="43">
        <v>10</v>
      </c>
      <c r="G22" s="43">
        <v>10</v>
      </c>
      <c r="H22" s="43">
        <v>10</v>
      </c>
      <c r="I22" s="43">
        <v>10</v>
      </c>
      <c r="J22" s="43">
        <v>10</v>
      </c>
      <c r="K22" s="43">
        <v>10</v>
      </c>
      <c r="L22" s="43">
        <v>10</v>
      </c>
      <c r="M22" s="43">
        <v>10</v>
      </c>
      <c r="N22" s="43">
        <v>10</v>
      </c>
      <c r="O22" s="43">
        <v>10</v>
      </c>
      <c r="P22" s="53"/>
      <c r="Q22" s="90">
        <f>SUM('Presupuesto marketing de canal'!$D22:$O22)</f>
        <v>120</v>
      </c>
      <c r="R22" s="91"/>
      <c r="S22" s="91"/>
      <c r="T22" s="91"/>
    </row>
    <row r="23" spans="1:20" s="2" customFormat="1" ht="49.9" customHeight="1" x14ac:dyDescent="0.25">
      <c r="A23" s="11"/>
      <c r="B23" s="70" t="s">
        <v>22</v>
      </c>
      <c r="C23" s="71"/>
      <c r="D23" s="71">
        <v>25</v>
      </c>
      <c r="E23" s="71"/>
      <c r="F23" s="71"/>
      <c r="G23" s="71"/>
      <c r="H23" s="71"/>
      <c r="I23" s="71"/>
      <c r="J23" s="71"/>
      <c r="K23" s="71"/>
      <c r="L23" s="71"/>
      <c r="M23" s="71"/>
      <c r="N23" s="71">
        <v>25</v>
      </c>
      <c r="O23" s="71"/>
      <c r="P23" s="94"/>
      <c r="Q23" s="92">
        <f>SUM('Presupuesto marketing de canal'!$D23:$O23)</f>
        <v>50</v>
      </c>
      <c r="R23" s="93"/>
      <c r="S23" s="93"/>
      <c r="T23" s="93"/>
    </row>
    <row r="24" spans="1:20" s="2" customFormat="1" ht="49.9" customHeight="1" x14ac:dyDescent="0.25">
      <c r="A24" s="11"/>
      <c r="B24" s="42" t="s">
        <v>23</v>
      </c>
      <c r="C24" s="43"/>
      <c r="D24" s="43"/>
      <c r="E24" s="43">
        <v>100</v>
      </c>
      <c r="F24" s="43"/>
      <c r="G24" s="43">
        <v>100</v>
      </c>
      <c r="H24" s="43"/>
      <c r="I24" s="43">
        <v>100</v>
      </c>
      <c r="J24" s="43"/>
      <c r="K24" s="43">
        <v>100</v>
      </c>
      <c r="L24" s="43"/>
      <c r="M24" s="43">
        <v>100</v>
      </c>
      <c r="N24" s="43"/>
      <c r="O24" s="43">
        <v>100</v>
      </c>
      <c r="P24" s="53"/>
      <c r="Q24" s="90">
        <f>SUM('Presupuesto marketing de canal'!$D24:$O24)</f>
        <v>600</v>
      </c>
      <c r="R24" s="91"/>
      <c r="S24" s="91"/>
      <c r="T24" s="91"/>
    </row>
    <row r="25" spans="1:20" s="2" customFormat="1" ht="49.9" customHeight="1" x14ac:dyDescent="0.25">
      <c r="A25" s="11"/>
      <c r="B25" s="70" t="s">
        <v>24</v>
      </c>
      <c r="C25" s="71"/>
      <c r="D25" s="71">
        <v>100</v>
      </c>
      <c r="E25" s="71"/>
      <c r="F25" s="71">
        <v>100</v>
      </c>
      <c r="G25" s="71"/>
      <c r="H25" s="71">
        <v>100</v>
      </c>
      <c r="I25" s="71"/>
      <c r="J25" s="71">
        <v>100</v>
      </c>
      <c r="K25" s="71"/>
      <c r="L25" s="71">
        <v>100</v>
      </c>
      <c r="M25" s="71"/>
      <c r="N25" s="71">
        <v>100</v>
      </c>
      <c r="O25" s="71"/>
      <c r="P25" s="94"/>
      <c r="Q25" s="92">
        <f>SUM('Presupuesto marketing de canal'!$D25:$O25)</f>
        <v>600</v>
      </c>
      <c r="R25" s="93"/>
      <c r="S25" s="93"/>
      <c r="T25" s="93"/>
    </row>
    <row r="26" spans="1:20" s="4" customFormat="1" ht="49.9" customHeight="1" x14ac:dyDescent="0.3">
      <c r="A26" s="12"/>
      <c r="B26" s="42" t="s">
        <v>25</v>
      </c>
      <c r="C26" s="43"/>
      <c r="D26" s="43"/>
      <c r="E26" s="43">
        <v>100</v>
      </c>
      <c r="F26" s="43"/>
      <c r="G26" s="43">
        <v>100</v>
      </c>
      <c r="H26" s="43">
        <v>100</v>
      </c>
      <c r="I26" s="43"/>
      <c r="J26" s="43"/>
      <c r="K26" s="43"/>
      <c r="L26" s="43">
        <v>100</v>
      </c>
      <c r="M26" s="43">
        <v>100</v>
      </c>
      <c r="N26" s="43"/>
      <c r="O26" s="43">
        <v>100</v>
      </c>
      <c r="P26" s="53"/>
      <c r="Q26" s="90">
        <f>SUM('Presupuesto marketing de canal'!$D26:$O26)</f>
        <v>600</v>
      </c>
      <c r="R26" s="91"/>
      <c r="S26" s="91"/>
      <c r="T26" s="91"/>
    </row>
    <row r="27" spans="1:20" s="4" customFormat="1" ht="49.9" customHeight="1" x14ac:dyDescent="0.3">
      <c r="A27" s="12"/>
      <c r="B27" s="95" t="s">
        <v>71</v>
      </c>
      <c r="C27" s="96"/>
      <c r="D27" s="97">
        <f t="shared" ref="D27:O27" si="9">SUM(D20:D23)</f>
        <v>535.25</v>
      </c>
      <c r="E27" s="97">
        <f t="shared" si="9"/>
        <v>10.25</v>
      </c>
      <c r="F27" s="97">
        <f t="shared" si="9"/>
        <v>10.25</v>
      </c>
      <c r="G27" s="97">
        <f t="shared" si="9"/>
        <v>10.25</v>
      </c>
      <c r="H27" s="97">
        <f t="shared" si="9"/>
        <v>10.25</v>
      </c>
      <c r="I27" s="97">
        <f t="shared" si="9"/>
        <v>10.25</v>
      </c>
      <c r="J27" s="97">
        <f t="shared" si="9"/>
        <v>10.25</v>
      </c>
      <c r="K27" s="97">
        <f t="shared" si="9"/>
        <v>10.25</v>
      </c>
      <c r="L27" s="97">
        <f t="shared" si="9"/>
        <v>10.25</v>
      </c>
      <c r="M27" s="97">
        <f t="shared" si="9"/>
        <v>10.25</v>
      </c>
      <c r="N27" s="97">
        <f t="shared" si="9"/>
        <v>35.25</v>
      </c>
      <c r="O27" s="97">
        <f t="shared" si="9"/>
        <v>10.25</v>
      </c>
      <c r="P27" s="98"/>
      <c r="Q27" s="78">
        <f>SUM(Q20:Q23)</f>
        <v>673</v>
      </c>
      <c r="R27" s="99"/>
      <c r="S27" s="100"/>
      <c r="T27" s="16"/>
    </row>
    <row r="28" spans="1:20" s="176" customFormat="1" ht="49.9" customHeight="1" x14ac:dyDescent="0.25">
      <c r="A28" s="172"/>
      <c r="B28" s="177" t="s">
        <v>26</v>
      </c>
      <c r="C28" s="18" t="s">
        <v>53</v>
      </c>
      <c r="D28" s="18" t="s">
        <v>54</v>
      </c>
      <c r="E28" s="18" t="s">
        <v>55</v>
      </c>
      <c r="F28" s="18" t="s">
        <v>56</v>
      </c>
      <c r="G28" s="18" t="s">
        <v>57</v>
      </c>
      <c r="H28" s="18" t="s">
        <v>58</v>
      </c>
      <c r="I28" s="18" t="s">
        <v>59</v>
      </c>
      <c r="J28" s="18" t="s">
        <v>60</v>
      </c>
      <c r="K28" s="18" t="s">
        <v>61</v>
      </c>
      <c r="L28" s="18" t="s">
        <v>62</v>
      </c>
      <c r="M28" s="18" t="s">
        <v>63</v>
      </c>
      <c r="N28" s="18" t="s">
        <v>64</v>
      </c>
      <c r="O28" s="18" t="s">
        <v>65</v>
      </c>
      <c r="P28" s="18"/>
      <c r="Q28" s="178"/>
      <c r="R28" s="179"/>
      <c r="S28" s="179"/>
      <c r="T28" s="179"/>
    </row>
    <row r="29" spans="1:20" s="2" customFormat="1" ht="49.9" customHeight="1" x14ac:dyDescent="0.25">
      <c r="A29" s="11"/>
      <c r="B29" s="86" t="s">
        <v>27</v>
      </c>
      <c r="C29" s="66"/>
      <c r="D29" s="65"/>
      <c r="E29" s="65"/>
      <c r="F29" s="65"/>
      <c r="G29" s="65"/>
      <c r="H29" s="65"/>
      <c r="I29" s="65"/>
      <c r="J29" s="65"/>
      <c r="K29" s="65"/>
      <c r="L29" s="65"/>
      <c r="M29" s="65"/>
      <c r="N29" s="65"/>
      <c r="O29" s="65"/>
      <c r="P29" s="66"/>
      <c r="Q29" s="67"/>
      <c r="R29" s="68"/>
      <c r="S29" s="68"/>
      <c r="T29" s="68"/>
    </row>
    <row r="30" spans="1:20" s="2" customFormat="1" ht="49.9" customHeight="1" x14ac:dyDescent="0.25">
      <c r="A30" s="11"/>
      <c r="B30" s="70" t="s">
        <v>11</v>
      </c>
      <c r="C30" s="101"/>
      <c r="D30" s="71"/>
      <c r="E30" s="71"/>
      <c r="F30" s="71"/>
      <c r="G30" s="71"/>
      <c r="H30" s="71"/>
      <c r="I30" s="71"/>
      <c r="J30" s="71"/>
      <c r="K30" s="71"/>
      <c r="L30" s="71"/>
      <c r="M30" s="71"/>
      <c r="N30" s="71"/>
      <c r="O30" s="71"/>
      <c r="P30" s="94"/>
      <c r="Q30" s="78">
        <f>SUM('Presupuesto marketing de canal'!$D30:$O30)</f>
        <v>0</v>
      </c>
      <c r="R30" s="97"/>
      <c r="S30" s="97"/>
      <c r="T30" s="97"/>
    </row>
    <row r="31" spans="1:20" s="4" customFormat="1" ht="49.9" customHeight="1" x14ac:dyDescent="0.3">
      <c r="A31" s="12"/>
      <c r="B31" s="42" t="s">
        <v>28</v>
      </c>
      <c r="C31" s="102"/>
      <c r="D31" s="43">
        <v>1000</v>
      </c>
      <c r="E31" s="43">
        <v>1000</v>
      </c>
      <c r="F31" s="43">
        <v>1000</v>
      </c>
      <c r="G31" s="43">
        <v>1000</v>
      </c>
      <c r="H31" s="43">
        <v>1000</v>
      </c>
      <c r="I31" s="43">
        <v>1000</v>
      </c>
      <c r="J31" s="43">
        <v>1000</v>
      </c>
      <c r="K31" s="43">
        <v>1000</v>
      </c>
      <c r="L31" s="43">
        <v>1000</v>
      </c>
      <c r="M31" s="43">
        <v>1000</v>
      </c>
      <c r="N31" s="43">
        <v>1000</v>
      </c>
      <c r="O31" s="43">
        <v>1000</v>
      </c>
      <c r="P31" s="53"/>
      <c r="Q31" s="54">
        <f>SUM('Presupuesto marketing de canal'!$D31:$O31)</f>
        <v>12000</v>
      </c>
      <c r="R31" s="83"/>
      <c r="S31" s="83"/>
      <c r="T31" s="83"/>
    </row>
    <row r="32" spans="1:20" s="3" customFormat="1" ht="49.9" customHeight="1" x14ac:dyDescent="0.3">
      <c r="A32" s="12"/>
      <c r="B32" s="70" t="s">
        <v>29</v>
      </c>
      <c r="C32" s="101"/>
      <c r="D32" s="71">
        <v>250</v>
      </c>
      <c r="E32" s="71">
        <v>250</v>
      </c>
      <c r="F32" s="71">
        <v>250</v>
      </c>
      <c r="G32" s="71">
        <v>250</v>
      </c>
      <c r="H32" s="71">
        <v>250</v>
      </c>
      <c r="I32" s="71">
        <v>250</v>
      </c>
      <c r="J32" s="71">
        <v>250</v>
      </c>
      <c r="K32" s="71">
        <v>250</v>
      </c>
      <c r="L32" s="71">
        <v>250</v>
      </c>
      <c r="M32" s="71">
        <v>250</v>
      </c>
      <c r="N32" s="71">
        <v>250</v>
      </c>
      <c r="O32" s="71">
        <v>250</v>
      </c>
      <c r="P32" s="94"/>
      <c r="Q32" s="78">
        <f>SUM('Presupuesto marketing de canal'!$D32:$O32)</f>
        <v>3000</v>
      </c>
      <c r="R32" s="97"/>
      <c r="S32" s="97"/>
      <c r="T32" s="97"/>
    </row>
    <row r="33" spans="1:20" s="3" customFormat="1" ht="49.9" customHeight="1" x14ac:dyDescent="0.3">
      <c r="A33" s="12"/>
      <c r="B33" s="42" t="s">
        <v>72</v>
      </c>
      <c r="C33" s="102"/>
      <c r="D33" s="53">
        <f>SUM(D30:D32)</f>
        <v>1250</v>
      </c>
      <c r="E33" s="53">
        <f t="shared" ref="E33:O33" si="10">SUM(E30:E32)</f>
        <v>1250</v>
      </c>
      <c r="F33" s="53">
        <f t="shared" si="10"/>
        <v>1250</v>
      </c>
      <c r="G33" s="53">
        <f t="shared" si="10"/>
        <v>1250</v>
      </c>
      <c r="H33" s="53">
        <f t="shared" si="10"/>
        <v>1250</v>
      </c>
      <c r="I33" s="53">
        <f t="shared" si="10"/>
        <v>1250</v>
      </c>
      <c r="J33" s="53">
        <f t="shared" si="10"/>
        <v>1250</v>
      </c>
      <c r="K33" s="53">
        <f t="shared" si="10"/>
        <v>1250</v>
      </c>
      <c r="L33" s="53">
        <f t="shared" si="10"/>
        <v>1250</v>
      </c>
      <c r="M33" s="53">
        <f t="shared" si="10"/>
        <v>1250</v>
      </c>
      <c r="N33" s="53">
        <f t="shared" si="10"/>
        <v>1250</v>
      </c>
      <c r="O33" s="53">
        <f t="shared" si="10"/>
        <v>1250</v>
      </c>
      <c r="P33" s="43"/>
      <c r="Q33" s="54">
        <f>SUM(Q30:Q32)</f>
        <v>15000</v>
      </c>
      <c r="R33" s="83"/>
      <c r="S33" s="83"/>
      <c r="T33" s="83"/>
    </row>
    <row r="34" spans="1:20" s="2" customFormat="1" ht="49.9" customHeight="1" x14ac:dyDescent="0.3">
      <c r="A34" s="23"/>
      <c r="B34" s="103" t="s">
        <v>73</v>
      </c>
      <c r="C34" s="104"/>
      <c r="D34" s="105">
        <f>SUM(CorreoDirecto[[#Totals],[Mes 1]],Marketingonline[[#Totals],[Mes 1]],MarketingDirecto[[#Totals],[Mes 1]])</f>
        <v>1839</v>
      </c>
      <c r="E34" s="105">
        <f>SUM(CorreoDirecto[[#Totals],[Mes 2]],Marketingonline[[#Totals],[Mes 2]],MarketingDirecto[[#Totals],[Mes 2]])</f>
        <v>1281.8499999999999</v>
      </c>
      <c r="F34" s="105">
        <f>SUM(CorreoDirecto[[#Totals],[Mes 3]],Marketingonline[[#Totals],[Mes 3]],MarketingDirecto[[#Totals],[Mes 3]])</f>
        <v>1311.9375</v>
      </c>
      <c r="G34" s="105">
        <f>SUM(CorreoDirecto[[#Totals],[Mes 4]],Marketingonline[[#Totals],[Mes 4]],MarketingDirecto[[#Totals],[Mes 4]])</f>
        <v>1282.05</v>
      </c>
      <c r="H34" s="105">
        <f>SUM(CorreoDirecto[[#Totals],[Mes 5]],Marketingonline[[#Totals],[Mes 5]],MarketingDirecto[[#Totals],[Mes 5]])</f>
        <v>1311.9480000000001</v>
      </c>
      <c r="I34" s="105">
        <f>SUM(CorreoDirecto[[#Totals],[Mes 6]],Marketingonline[[#Totals],[Mes 6]],MarketingDirecto[[#Totals],[Mes 6]])</f>
        <v>1281.9375</v>
      </c>
      <c r="J34" s="105">
        <f>SUM(CorreoDirecto[[#Totals],[Mes 7]],Marketingonline[[#Totals],[Mes 7]],MarketingDirecto[[#Totals],[Mes 7]])</f>
        <v>1311.9</v>
      </c>
      <c r="K34" s="105">
        <f>SUM(CorreoDirecto[[#Totals],[Mes 8]],Marketingonline[[#Totals],[Mes 8]],MarketingDirecto[[#Totals],[Mes 8]])</f>
        <v>1281.8399999999999</v>
      </c>
      <c r="L34" s="105">
        <f>SUM(CorreoDirecto[[#Totals],[Mes 9]],Marketingonline[[#Totals],[Mes 9]],MarketingDirecto[[#Totals],[Mes 9]])</f>
        <v>1311.8</v>
      </c>
      <c r="M34" s="105">
        <f>SUM(CorreoDirecto[[#Totals],[Mes 10]],Marketingonline[[#Totals],[Mes 10]],MarketingDirecto[[#Totals],[Mes 10]])</f>
        <v>1281.8</v>
      </c>
      <c r="N34" s="105">
        <f>SUM(CorreoDirecto[[#Totals],[Mes 11]],Marketingonline[[#Totals],[Mes 11]],MarketingDirecto[[#Totals],[Mes 11]])</f>
        <v>1336.8</v>
      </c>
      <c r="O34" s="105">
        <f>SUM(CorreoDirecto[[#Totals],[Mes 12]],Marketingonline[[#Totals],[Mes 12]],MarketingDirecto[[#Totals],[Mes 12]])</f>
        <v>1281.8</v>
      </c>
      <c r="P34" s="106"/>
      <c r="Q34" s="107">
        <f>SUM(Q33,Q27,Q17,Q9)</f>
        <v>16431.613000000001</v>
      </c>
      <c r="R34" s="108"/>
      <c r="S34" s="109"/>
      <c r="T34" s="110"/>
    </row>
    <row r="35" spans="1:20" s="176" customFormat="1" ht="49.9" customHeight="1" x14ac:dyDescent="0.25">
      <c r="A35" s="172"/>
      <c r="B35" s="158" t="s">
        <v>30</v>
      </c>
      <c r="C35" s="167" t="s">
        <v>53</v>
      </c>
      <c r="D35" s="167" t="s">
        <v>54</v>
      </c>
      <c r="E35" s="167" t="s">
        <v>55</v>
      </c>
      <c r="F35" s="167" t="s">
        <v>56</v>
      </c>
      <c r="G35" s="167" t="s">
        <v>57</v>
      </c>
      <c r="H35" s="167" t="s">
        <v>58</v>
      </c>
      <c r="I35" s="167" t="s">
        <v>59</v>
      </c>
      <c r="J35" s="167" t="s">
        <v>60</v>
      </c>
      <c r="K35" s="167" t="s">
        <v>61</v>
      </c>
      <c r="L35" s="167" t="s">
        <v>62</v>
      </c>
      <c r="M35" s="167" t="s">
        <v>63</v>
      </c>
      <c r="N35" s="167" t="s">
        <v>64</v>
      </c>
      <c r="O35" s="167" t="s">
        <v>65</v>
      </c>
      <c r="P35" s="174"/>
      <c r="Q35" s="180"/>
      <c r="R35" s="181"/>
      <c r="S35" s="181"/>
      <c r="T35" s="181"/>
    </row>
    <row r="36" spans="1:20" s="2" customFormat="1" ht="49.9" customHeight="1" x14ac:dyDescent="0.25">
      <c r="A36" s="11"/>
      <c r="B36" s="63" t="s">
        <v>31</v>
      </c>
      <c r="C36" s="64"/>
      <c r="D36" s="65">
        <v>0.1</v>
      </c>
      <c r="E36" s="65">
        <v>0.1</v>
      </c>
      <c r="F36" s="65">
        <v>0.1</v>
      </c>
      <c r="G36" s="65">
        <v>0.1</v>
      </c>
      <c r="H36" s="65">
        <v>0.1</v>
      </c>
      <c r="I36" s="65">
        <v>0.1</v>
      </c>
      <c r="J36" s="65">
        <v>0.1</v>
      </c>
      <c r="K36" s="65">
        <v>0.1</v>
      </c>
      <c r="L36" s="65">
        <v>0.1</v>
      </c>
      <c r="M36" s="65">
        <v>0.1</v>
      </c>
      <c r="N36" s="65">
        <v>0.1</v>
      </c>
      <c r="O36" s="65">
        <v>0.1</v>
      </c>
      <c r="P36" s="111"/>
      <c r="Q36" s="194"/>
      <c r="R36" s="195"/>
      <c r="S36" s="195"/>
      <c r="T36" s="195"/>
    </row>
    <row r="37" spans="1:20" s="2" customFormat="1" ht="49.9" customHeight="1" x14ac:dyDescent="0.25">
      <c r="A37" s="11"/>
      <c r="B37" s="70" t="s">
        <v>32</v>
      </c>
      <c r="C37" s="71"/>
      <c r="D37" s="71">
        <v>50</v>
      </c>
      <c r="E37" s="71">
        <v>50</v>
      </c>
      <c r="F37" s="71">
        <v>50</v>
      </c>
      <c r="G37" s="71">
        <v>50</v>
      </c>
      <c r="H37" s="71">
        <v>50</v>
      </c>
      <c r="I37" s="71">
        <v>50</v>
      </c>
      <c r="J37" s="71">
        <v>50</v>
      </c>
      <c r="K37" s="71">
        <v>50</v>
      </c>
      <c r="L37" s="71">
        <v>50</v>
      </c>
      <c r="M37" s="71">
        <v>50</v>
      </c>
      <c r="N37" s="71">
        <v>50</v>
      </c>
      <c r="O37" s="71">
        <v>50</v>
      </c>
      <c r="P37" s="71"/>
      <c r="Q37" s="202">
        <f>SUM('Presupuesto marketing de canal'!$D37:$O37)</f>
        <v>600</v>
      </c>
      <c r="R37" s="203"/>
      <c r="S37" s="203"/>
      <c r="T37" s="203"/>
    </row>
    <row r="38" spans="1:20" s="2" customFormat="1" ht="49.9" customHeight="1" x14ac:dyDescent="0.25">
      <c r="A38" s="11"/>
      <c r="B38" s="42" t="s">
        <v>17</v>
      </c>
      <c r="C38" s="43"/>
      <c r="D38" s="53">
        <v>250</v>
      </c>
      <c r="E38" s="53">
        <v>250</v>
      </c>
      <c r="F38" s="53">
        <v>250</v>
      </c>
      <c r="G38" s="53">
        <v>250</v>
      </c>
      <c r="H38" s="53">
        <v>250</v>
      </c>
      <c r="I38" s="53">
        <v>250</v>
      </c>
      <c r="J38" s="53">
        <v>250</v>
      </c>
      <c r="K38" s="53">
        <v>250</v>
      </c>
      <c r="L38" s="53">
        <v>250</v>
      </c>
      <c r="M38" s="53">
        <v>250</v>
      </c>
      <c r="N38" s="53">
        <v>250</v>
      </c>
      <c r="O38" s="53">
        <v>250</v>
      </c>
      <c r="P38" s="53"/>
      <c r="Q38" s="204">
        <f>SUM('Presupuesto marketing de canal'!$D38:$O38)</f>
        <v>3000</v>
      </c>
      <c r="R38" s="205"/>
      <c r="S38" s="205"/>
      <c r="T38" s="205"/>
    </row>
    <row r="39" spans="1:20" s="3" customFormat="1" ht="49.9" customHeight="1" x14ac:dyDescent="0.3">
      <c r="A39" s="12"/>
      <c r="B39" s="70" t="s">
        <v>33</v>
      </c>
      <c r="C39" s="71"/>
      <c r="D39" s="94">
        <v>600</v>
      </c>
      <c r="E39" s="94">
        <v>600</v>
      </c>
      <c r="F39" s="94">
        <v>600</v>
      </c>
      <c r="G39" s="94">
        <v>600</v>
      </c>
      <c r="H39" s="94">
        <v>600</v>
      </c>
      <c r="I39" s="94">
        <v>600</v>
      </c>
      <c r="J39" s="94">
        <v>600</v>
      </c>
      <c r="K39" s="94">
        <v>600</v>
      </c>
      <c r="L39" s="94">
        <v>600</v>
      </c>
      <c r="M39" s="94">
        <v>600</v>
      </c>
      <c r="N39" s="94">
        <v>600</v>
      </c>
      <c r="O39" s="94">
        <v>600</v>
      </c>
      <c r="P39" s="94"/>
      <c r="Q39" s="202">
        <f>SUM('Presupuesto marketing de canal'!$D39:$O39)</f>
        <v>7200</v>
      </c>
      <c r="R39" s="203"/>
      <c r="S39" s="203"/>
      <c r="T39" s="203"/>
    </row>
    <row r="40" spans="1:20" s="3" customFormat="1" ht="49.9" customHeight="1" x14ac:dyDescent="0.3">
      <c r="A40" s="12"/>
      <c r="B40" s="42" t="s">
        <v>34</v>
      </c>
      <c r="C40" s="52">
        <v>0.1</v>
      </c>
      <c r="D40" s="53">
        <f t="shared" ref="D40:O40" si="11">D3*D36*$C$40</f>
        <v>7.5</v>
      </c>
      <c r="E40" s="53">
        <f t="shared" si="11"/>
        <v>2</v>
      </c>
      <c r="F40" s="53">
        <f t="shared" si="11"/>
        <v>5</v>
      </c>
      <c r="G40" s="53">
        <f t="shared" si="11"/>
        <v>15</v>
      </c>
      <c r="H40" s="53">
        <f t="shared" si="11"/>
        <v>12</v>
      </c>
      <c r="I40" s="53">
        <f t="shared" si="11"/>
        <v>15</v>
      </c>
      <c r="J40" s="53">
        <f t="shared" si="11"/>
        <v>15</v>
      </c>
      <c r="K40" s="53">
        <f t="shared" si="11"/>
        <v>18</v>
      </c>
      <c r="L40" s="53">
        <f t="shared" si="11"/>
        <v>20</v>
      </c>
      <c r="M40" s="53">
        <f t="shared" si="11"/>
        <v>20</v>
      </c>
      <c r="N40" s="53">
        <f t="shared" si="11"/>
        <v>20</v>
      </c>
      <c r="O40" s="53">
        <f t="shared" si="11"/>
        <v>20</v>
      </c>
      <c r="P40" s="112"/>
      <c r="Q40" s="204">
        <f>SUM('Presupuesto marketing de canal'!$D40:$O40)</f>
        <v>169.5</v>
      </c>
      <c r="R40" s="205"/>
      <c r="S40" s="205"/>
      <c r="T40" s="205"/>
    </row>
    <row r="41" spans="1:20" s="45" customFormat="1" ht="49.9" customHeight="1" x14ac:dyDescent="0.4">
      <c r="A41" s="41"/>
      <c r="B41" s="70" t="s">
        <v>35</v>
      </c>
      <c r="C41" s="113">
        <v>0.1</v>
      </c>
      <c r="D41" s="94">
        <f t="shared" ref="D41:O41" si="12">D3*D36*$C$41</f>
        <v>7.5</v>
      </c>
      <c r="E41" s="94">
        <f t="shared" si="12"/>
        <v>2</v>
      </c>
      <c r="F41" s="94">
        <f t="shared" si="12"/>
        <v>5</v>
      </c>
      <c r="G41" s="94">
        <f t="shared" si="12"/>
        <v>15</v>
      </c>
      <c r="H41" s="94">
        <f t="shared" si="12"/>
        <v>12</v>
      </c>
      <c r="I41" s="94">
        <f t="shared" si="12"/>
        <v>15</v>
      </c>
      <c r="J41" s="94">
        <f t="shared" si="12"/>
        <v>15</v>
      </c>
      <c r="K41" s="94">
        <f t="shared" si="12"/>
        <v>18</v>
      </c>
      <c r="L41" s="94">
        <f t="shared" si="12"/>
        <v>20</v>
      </c>
      <c r="M41" s="94">
        <f t="shared" si="12"/>
        <v>20</v>
      </c>
      <c r="N41" s="94">
        <f t="shared" si="12"/>
        <v>20</v>
      </c>
      <c r="O41" s="94">
        <f t="shared" si="12"/>
        <v>20</v>
      </c>
      <c r="P41" s="71"/>
      <c r="Q41" s="202">
        <f>SUM('Presupuesto marketing de canal'!$D41:$O41)</f>
        <v>169.5</v>
      </c>
      <c r="R41" s="203"/>
      <c r="S41" s="203"/>
      <c r="T41" s="203"/>
    </row>
    <row r="42" spans="1:20" s="2" customFormat="1" ht="49.9" customHeight="1" x14ac:dyDescent="0.3">
      <c r="A42" s="11"/>
      <c r="B42" s="81" t="s">
        <v>74</v>
      </c>
      <c r="C42" s="82"/>
      <c r="D42" s="83">
        <f t="shared" ref="D42:O42" si="13">SUM(D37:D41)</f>
        <v>915</v>
      </c>
      <c r="E42" s="83">
        <f t="shared" si="13"/>
        <v>904</v>
      </c>
      <c r="F42" s="83">
        <f t="shared" si="13"/>
        <v>910</v>
      </c>
      <c r="G42" s="83">
        <f t="shared" si="13"/>
        <v>930</v>
      </c>
      <c r="H42" s="83">
        <f t="shared" si="13"/>
        <v>924</v>
      </c>
      <c r="I42" s="83">
        <f t="shared" si="13"/>
        <v>930</v>
      </c>
      <c r="J42" s="83">
        <f t="shared" si="13"/>
        <v>930</v>
      </c>
      <c r="K42" s="83">
        <f t="shared" si="13"/>
        <v>936</v>
      </c>
      <c r="L42" s="83">
        <f t="shared" si="13"/>
        <v>940</v>
      </c>
      <c r="M42" s="83">
        <f t="shared" si="13"/>
        <v>940</v>
      </c>
      <c r="N42" s="83">
        <f t="shared" si="13"/>
        <v>940</v>
      </c>
      <c r="O42" s="83">
        <f t="shared" si="13"/>
        <v>940</v>
      </c>
      <c r="P42" s="114"/>
      <c r="Q42" s="200">
        <f>SUM(Q37:Q41)</f>
        <v>11139</v>
      </c>
      <c r="R42" s="201"/>
      <c r="S42" s="43"/>
      <c r="T42" s="17"/>
    </row>
    <row r="43" spans="1:20" s="176" customFormat="1" ht="49.9" customHeight="1" x14ac:dyDescent="0.25">
      <c r="A43" s="172"/>
      <c r="B43" s="177" t="s">
        <v>36</v>
      </c>
      <c r="C43" s="18" t="s">
        <v>53</v>
      </c>
      <c r="D43" s="18" t="s">
        <v>54</v>
      </c>
      <c r="E43" s="18" t="s">
        <v>55</v>
      </c>
      <c r="F43" s="18" t="s">
        <v>56</v>
      </c>
      <c r="G43" s="18" t="s">
        <v>57</v>
      </c>
      <c r="H43" s="18" t="s">
        <v>58</v>
      </c>
      <c r="I43" s="18" t="s">
        <v>59</v>
      </c>
      <c r="J43" s="18" t="s">
        <v>60</v>
      </c>
      <c r="K43" s="18" t="s">
        <v>61</v>
      </c>
      <c r="L43" s="18" t="s">
        <v>62</v>
      </c>
      <c r="M43" s="18" t="s">
        <v>63</v>
      </c>
      <c r="N43" s="18" t="s">
        <v>64</v>
      </c>
      <c r="O43" s="18" t="s">
        <v>65</v>
      </c>
      <c r="P43" s="18"/>
      <c r="Q43" s="178"/>
      <c r="R43" s="179"/>
      <c r="S43" s="179"/>
      <c r="T43" s="179"/>
    </row>
    <row r="44" spans="1:20" s="2" customFormat="1" ht="49.9" customHeight="1" x14ac:dyDescent="0.25">
      <c r="A44" s="11"/>
      <c r="B44" s="63" t="s">
        <v>37</v>
      </c>
      <c r="C44" s="64"/>
      <c r="D44" s="65">
        <v>0</v>
      </c>
      <c r="E44" s="65">
        <v>0</v>
      </c>
      <c r="F44" s="65">
        <v>0</v>
      </c>
      <c r="G44" s="65">
        <v>0</v>
      </c>
      <c r="H44" s="65">
        <v>0</v>
      </c>
      <c r="I44" s="65">
        <v>0.15</v>
      </c>
      <c r="J44" s="65">
        <v>0.2</v>
      </c>
      <c r="K44" s="65">
        <v>0.4</v>
      </c>
      <c r="L44" s="65">
        <v>0.4</v>
      </c>
      <c r="M44" s="65">
        <v>0.4</v>
      </c>
      <c r="N44" s="65">
        <v>0.4</v>
      </c>
      <c r="O44" s="65">
        <v>0.4</v>
      </c>
      <c r="P44" s="68"/>
      <c r="Q44" s="67"/>
      <c r="R44" s="68"/>
      <c r="S44" s="68"/>
      <c r="T44" s="68"/>
    </row>
    <row r="45" spans="1:20" s="3" customFormat="1" ht="49.9" customHeight="1" x14ac:dyDescent="0.3">
      <c r="A45" s="12"/>
      <c r="B45" s="70" t="s">
        <v>32</v>
      </c>
      <c r="C45" s="71"/>
      <c r="D45" s="71">
        <v>50</v>
      </c>
      <c r="E45" s="71">
        <v>50</v>
      </c>
      <c r="F45" s="71">
        <v>50</v>
      </c>
      <c r="G45" s="71">
        <v>50</v>
      </c>
      <c r="H45" s="71">
        <v>50</v>
      </c>
      <c r="I45" s="71">
        <v>50</v>
      </c>
      <c r="J45" s="71">
        <v>50</v>
      </c>
      <c r="K45" s="71">
        <v>50</v>
      </c>
      <c r="L45" s="71">
        <v>50</v>
      </c>
      <c r="M45" s="71">
        <v>50</v>
      </c>
      <c r="N45" s="71">
        <v>50</v>
      </c>
      <c r="O45" s="71">
        <v>50</v>
      </c>
      <c r="P45" s="94"/>
      <c r="Q45" s="78">
        <f>SUM('Presupuesto marketing de canal'!$D45:$O45)</f>
        <v>600</v>
      </c>
      <c r="R45" s="117"/>
      <c r="S45" s="118"/>
      <c r="T45" s="119"/>
    </row>
    <row r="46" spans="1:20" s="3" customFormat="1" ht="49.9" customHeight="1" x14ac:dyDescent="0.3">
      <c r="A46" s="12"/>
      <c r="B46" s="42" t="s">
        <v>17</v>
      </c>
      <c r="C46" s="43"/>
      <c r="D46" s="53">
        <v>250</v>
      </c>
      <c r="E46" s="53">
        <v>250</v>
      </c>
      <c r="F46" s="53">
        <v>250</v>
      </c>
      <c r="G46" s="53">
        <v>250</v>
      </c>
      <c r="H46" s="53">
        <v>250</v>
      </c>
      <c r="I46" s="53">
        <v>250</v>
      </c>
      <c r="J46" s="53">
        <v>250</v>
      </c>
      <c r="K46" s="53">
        <v>250</v>
      </c>
      <c r="L46" s="53">
        <v>250</v>
      </c>
      <c r="M46" s="53">
        <v>250</v>
      </c>
      <c r="N46" s="53">
        <v>250</v>
      </c>
      <c r="O46" s="53">
        <v>250</v>
      </c>
      <c r="P46" s="112"/>
      <c r="Q46" s="54">
        <f>SUM(Distribuidores[[#This Row],[Mes 1]:[Mes 12]])</f>
        <v>3000</v>
      </c>
      <c r="R46" s="114"/>
      <c r="S46" s="120"/>
      <c r="T46" s="121"/>
    </row>
    <row r="47" spans="1:20" s="45" customFormat="1" ht="49.9" customHeight="1" x14ac:dyDescent="0.4">
      <c r="A47" s="41"/>
      <c r="B47" s="70" t="s">
        <v>33</v>
      </c>
      <c r="C47" s="71"/>
      <c r="D47" s="94">
        <v>600</v>
      </c>
      <c r="E47" s="94">
        <v>600</v>
      </c>
      <c r="F47" s="94">
        <v>600</v>
      </c>
      <c r="G47" s="94">
        <v>600</v>
      </c>
      <c r="H47" s="94">
        <v>600</v>
      </c>
      <c r="I47" s="94">
        <v>600</v>
      </c>
      <c r="J47" s="94">
        <v>600</v>
      </c>
      <c r="K47" s="94">
        <v>600</v>
      </c>
      <c r="L47" s="94">
        <v>600</v>
      </c>
      <c r="M47" s="94">
        <v>600</v>
      </c>
      <c r="N47" s="94">
        <v>600</v>
      </c>
      <c r="O47" s="94">
        <v>600</v>
      </c>
      <c r="P47" s="71"/>
      <c r="Q47" s="78">
        <f>SUM(Distribuidores[[#This Row],[Mes 1]:[Mes 12]])</f>
        <v>7200</v>
      </c>
      <c r="R47" s="117"/>
      <c r="S47" s="118"/>
      <c r="T47" s="119"/>
    </row>
    <row r="48" spans="1:20" s="2" customFormat="1" ht="49.9" customHeight="1" x14ac:dyDescent="0.25">
      <c r="A48" s="11"/>
      <c r="B48" s="42" t="s">
        <v>38</v>
      </c>
      <c r="C48" s="52">
        <v>0.15</v>
      </c>
      <c r="D48" s="43">
        <f t="shared" ref="D48:O48" si="14">D3*D44*$C$48</f>
        <v>0</v>
      </c>
      <c r="E48" s="43">
        <f t="shared" si="14"/>
        <v>0</v>
      </c>
      <c r="F48" s="43">
        <f t="shared" si="14"/>
        <v>0</v>
      </c>
      <c r="G48" s="43">
        <f t="shared" si="14"/>
        <v>0</v>
      </c>
      <c r="H48" s="43">
        <f t="shared" si="14"/>
        <v>0</v>
      </c>
      <c r="I48" s="43">
        <f t="shared" si="14"/>
        <v>33.75</v>
      </c>
      <c r="J48" s="43">
        <f t="shared" si="14"/>
        <v>45</v>
      </c>
      <c r="K48" s="43">
        <f t="shared" si="14"/>
        <v>108</v>
      </c>
      <c r="L48" s="43">
        <f t="shared" si="14"/>
        <v>120</v>
      </c>
      <c r="M48" s="43">
        <f t="shared" si="14"/>
        <v>120</v>
      </c>
      <c r="N48" s="43">
        <f t="shared" si="14"/>
        <v>120</v>
      </c>
      <c r="O48" s="43">
        <f t="shared" si="14"/>
        <v>120</v>
      </c>
      <c r="P48" s="53"/>
      <c r="Q48" s="122">
        <f>SUM(Distribuidores[[#This Row],[Mes 1]:[Mes 12]])</f>
        <v>666.75</v>
      </c>
      <c r="R48" s="123"/>
      <c r="S48" s="124"/>
      <c r="T48" s="125"/>
    </row>
    <row r="49" spans="1:20" s="2" customFormat="1" ht="49.9" customHeight="1" x14ac:dyDescent="0.25">
      <c r="A49" s="11"/>
      <c r="B49" s="126" t="s">
        <v>75</v>
      </c>
      <c r="C49" s="127"/>
      <c r="D49" s="128">
        <f>SUM(D45:D48)</f>
        <v>900</v>
      </c>
      <c r="E49" s="128">
        <f t="shared" ref="E49:O49" si="15">SUM(E45:E48)</f>
        <v>900</v>
      </c>
      <c r="F49" s="128">
        <f t="shared" si="15"/>
        <v>900</v>
      </c>
      <c r="G49" s="128">
        <f t="shared" si="15"/>
        <v>900</v>
      </c>
      <c r="H49" s="128">
        <f t="shared" si="15"/>
        <v>900</v>
      </c>
      <c r="I49" s="128">
        <f t="shared" si="15"/>
        <v>933.75</v>
      </c>
      <c r="J49" s="128">
        <f t="shared" si="15"/>
        <v>945</v>
      </c>
      <c r="K49" s="128">
        <f t="shared" si="15"/>
        <v>1008</v>
      </c>
      <c r="L49" s="128">
        <f t="shared" si="15"/>
        <v>1020</v>
      </c>
      <c r="M49" s="128">
        <f t="shared" si="15"/>
        <v>1020</v>
      </c>
      <c r="N49" s="128">
        <f t="shared" si="15"/>
        <v>1020</v>
      </c>
      <c r="O49" s="128">
        <f t="shared" si="15"/>
        <v>1020</v>
      </c>
      <c r="P49" s="129"/>
      <c r="Q49" s="130">
        <f>SUM(Q45:Q48)</f>
        <v>11466.75</v>
      </c>
      <c r="R49" s="131"/>
      <c r="S49" s="132"/>
      <c r="T49" s="133"/>
    </row>
    <row r="50" spans="1:20" s="176" customFormat="1" ht="49.9" customHeight="1" x14ac:dyDescent="0.25">
      <c r="A50" s="172"/>
      <c r="B50" s="158" t="s">
        <v>39</v>
      </c>
      <c r="C50" s="167" t="s">
        <v>53</v>
      </c>
      <c r="D50" s="167" t="s">
        <v>54</v>
      </c>
      <c r="E50" s="167" t="s">
        <v>55</v>
      </c>
      <c r="F50" s="167" t="s">
        <v>56</v>
      </c>
      <c r="G50" s="167" t="s">
        <v>57</v>
      </c>
      <c r="H50" s="167" t="s">
        <v>58</v>
      </c>
      <c r="I50" s="167" t="s">
        <v>59</v>
      </c>
      <c r="J50" s="167" t="s">
        <v>60</v>
      </c>
      <c r="K50" s="167" t="s">
        <v>61</v>
      </c>
      <c r="L50" s="167" t="s">
        <v>62</v>
      </c>
      <c r="M50" s="167" t="s">
        <v>63</v>
      </c>
      <c r="N50" s="167" t="s">
        <v>64</v>
      </c>
      <c r="O50" s="167" t="s">
        <v>65</v>
      </c>
      <c r="P50" s="174"/>
      <c r="Q50" s="175"/>
      <c r="R50" s="174"/>
      <c r="S50" s="174"/>
      <c r="T50" s="174"/>
    </row>
    <row r="51" spans="1:20" s="3" customFormat="1" ht="49.9" customHeight="1" x14ac:dyDescent="0.3">
      <c r="A51" s="12"/>
      <c r="B51" s="63" t="s">
        <v>40</v>
      </c>
      <c r="C51" s="64"/>
      <c r="D51" s="65">
        <v>0</v>
      </c>
      <c r="E51" s="65">
        <v>0</v>
      </c>
      <c r="F51" s="65">
        <v>0.25</v>
      </c>
      <c r="G51" s="65">
        <v>0.6</v>
      </c>
      <c r="H51" s="65">
        <v>0.67</v>
      </c>
      <c r="I51" s="65">
        <v>0.6</v>
      </c>
      <c r="J51" s="65">
        <v>0.6</v>
      </c>
      <c r="K51" s="65">
        <v>0.5</v>
      </c>
      <c r="L51" s="65">
        <v>0.3</v>
      </c>
      <c r="M51" s="65">
        <v>0.3</v>
      </c>
      <c r="N51" s="65">
        <v>0.3</v>
      </c>
      <c r="O51" s="65">
        <v>0.3</v>
      </c>
      <c r="P51" s="134"/>
      <c r="Q51" s="135"/>
      <c r="R51" s="136"/>
      <c r="S51" s="136"/>
      <c r="T51" s="136"/>
    </row>
    <row r="52" spans="1:20" s="3" customFormat="1" ht="49.9" customHeight="1" x14ac:dyDescent="0.3">
      <c r="A52" s="12"/>
      <c r="B52" s="70" t="s">
        <v>32</v>
      </c>
      <c r="C52" s="71"/>
      <c r="D52" s="71">
        <v>50</v>
      </c>
      <c r="E52" s="71">
        <v>50</v>
      </c>
      <c r="F52" s="71">
        <v>50</v>
      </c>
      <c r="G52" s="71">
        <v>50</v>
      </c>
      <c r="H52" s="71">
        <v>50</v>
      </c>
      <c r="I52" s="71">
        <v>50</v>
      </c>
      <c r="J52" s="71">
        <v>50</v>
      </c>
      <c r="K52" s="71">
        <v>50</v>
      </c>
      <c r="L52" s="71">
        <v>50</v>
      </c>
      <c r="M52" s="71">
        <v>50</v>
      </c>
      <c r="N52" s="71">
        <v>50</v>
      </c>
      <c r="O52" s="71">
        <v>50</v>
      </c>
      <c r="P52" s="137"/>
      <c r="Q52" s="138"/>
      <c r="R52" s="139"/>
      <c r="S52" s="139"/>
      <c r="T52" s="139"/>
    </row>
    <row r="53" spans="1:20" s="45" customFormat="1" ht="49.9" customHeight="1" x14ac:dyDescent="0.4">
      <c r="A53" s="41"/>
      <c r="B53" s="42" t="s">
        <v>17</v>
      </c>
      <c r="C53" s="43"/>
      <c r="D53" s="53">
        <v>250</v>
      </c>
      <c r="E53" s="53">
        <v>250</v>
      </c>
      <c r="F53" s="53">
        <v>250</v>
      </c>
      <c r="G53" s="53">
        <v>250</v>
      </c>
      <c r="H53" s="53">
        <v>250</v>
      </c>
      <c r="I53" s="53">
        <v>250</v>
      </c>
      <c r="J53" s="53">
        <v>250</v>
      </c>
      <c r="K53" s="53">
        <v>250</v>
      </c>
      <c r="L53" s="53">
        <v>250</v>
      </c>
      <c r="M53" s="53">
        <v>250</v>
      </c>
      <c r="N53" s="53">
        <v>250</v>
      </c>
      <c r="O53" s="53">
        <v>250</v>
      </c>
      <c r="P53" s="43"/>
      <c r="Q53" s="54">
        <f>SUM('Presupuesto marketing de canal'!$D52:$O52)</f>
        <v>600</v>
      </c>
      <c r="R53" s="140"/>
      <c r="S53" s="140"/>
      <c r="T53" s="140"/>
    </row>
    <row r="54" spans="1:20" s="2" customFormat="1" ht="49.9" customHeight="1" x14ac:dyDescent="0.25">
      <c r="A54" s="11"/>
      <c r="B54" s="70" t="s">
        <v>33</v>
      </c>
      <c r="C54" s="71"/>
      <c r="D54" s="94">
        <v>600</v>
      </c>
      <c r="E54" s="94">
        <v>600</v>
      </c>
      <c r="F54" s="94">
        <v>600</v>
      </c>
      <c r="G54" s="94">
        <v>600</v>
      </c>
      <c r="H54" s="94">
        <v>600</v>
      </c>
      <c r="I54" s="94">
        <v>600</v>
      </c>
      <c r="J54" s="94">
        <v>600</v>
      </c>
      <c r="K54" s="94">
        <v>600</v>
      </c>
      <c r="L54" s="94">
        <v>600</v>
      </c>
      <c r="M54" s="94">
        <v>600</v>
      </c>
      <c r="N54" s="94">
        <v>600</v>
      </c>
      <c r="O54" s="94">
        <v>600</v>
      </c>
      <c r="P54" s="94"/>
      <c r="Q54" s="78">
        <f>SUM('Presupuesto marketing de canal'!$D53:$O53)</f>
        <v>3000</v>
      </c>
      <c r="R54" s="141"/>
      <c r="S54" s="141"/>
      <c r="T54" s="141"/>
    </row>
    <row r="55" spans="1:20" s="2" customFormat="1" ht="49.9" customHeight="1" x14ac:dyDescent="0.25">
      <c r="A55" s="11"/>
      <c r="B55" s="42" t="s">
        <v>41</v>
      </c>
      <c r="C55" s="52">
        <v>0.1</v>
      </c>
      <c r="D55" s="43">
        <f t="shared" ref="D55:O55" si="16">D3*D51*$C$55</f>
        <v>0</v>
      </c>
      <c r="E55" s="43">
        <f t="shared" si="16"/>
        <v>0</v>
      </c>
      <c r="F55" s="43">
        <f t="shared" si="16"/>
        <v>12.5</v>
      </c>
      <c r="G55" s="43">
        <f t="shared" si="16"/>
        <v>90</v>
      </c>
      <c r="H55" s="43">
        <f t="shared" si="16"/>
        <v>80.400000000000006</v>
      </c>
      <c r="I55" s="43">
        <f t="shared" si="16"/>
        <v>90</v>
      </c>
      <c r="J55" s="43">
        <f t="shared" si="16"/>
        <v>90</v>
      </c>
      <c r="K55" s="43">
        <f t="shared" si="16"/>
        <v>90</v>
      </c>
      <c r="L55" s="43">
        <f t="shared" si="16"/>
        <v>60</v>
      </c>
      <c r="M55" s="43">
        <f t="shared" si="16"/>
        <v>60</v>
      </c>
      <c r="N55" s="43">
        <f t="shared" si="16"/>
        <v>60</v>
      </c>
      <c r="O55" s="43">
        <f t="shared" si="16"/>
        <v>60</v>
      </c>
      <c r="P55" s="43"/>
      <c r="Q55" s="54">
        <f>SUM('Presupuesto marketing de canal'!$D55:$O55)</f>
        <v>692.9</v>
      </c>
      <c r="R55" s="140"/>
      <c r="S55" s="140"/>
      <c r="T55" s="140"/>
    </row>
    <row r="56" spans="1:20" s="2" customFormat="1" ht="49.9" customHeight="1" x14ac:dyDescent="0.3">
      <c r="A56" s="11"/>
      <c r="B56" s="95" t="s">
        <v>76</v>
      </c>
      <c r="C56" s="96"/>
      <c r="D56" s="97">
        <f>SUM(D52:D55)</f>
        <v>900</v>
      </c>
      <c r="E56" s="97">
        <f t="shared" ref="E56:O56" si="17">SUM(E52:E55)</f>
        <v>900</v>
      </c>
      <c r="F56" s="97">
        <f t="shared" si="17"/>
        <v>912.5</v>
      </c>
      <c r="G56" s="97">
        <f t="shared" si="17"/>
        <v>990</v>
      </c>
      <c r="H56" s="97">
        <f t="shared" si="17"/>
        <v>980.4</v>
      </c>
      <c r="I56" s="97">
        <f t="shared" si="17"/>
        <v>990</v>
      </c>
      <c r="J56" s="97">
        <f t="shared" si="17"/>
        <v>990</v>
      </c>
      <c r="K56" s="97">
        <f t="shared" si="17"/>
        <v>990</v>
      </c>
      <c r="L56" s="97">
        <f t="shared" si="17"/>
        <v>960</v>
      </c>
      <c r="M56" s="97">
        <f t="shared" si="17"/>
        <v>960</v>
      </c>
      <c r="N56" s="97">
        <f t="shared" si="17"/>
        <v>960</v>
      </c>
      <c r="O56" s="97">
        <f t="shared" si="17"/>
        <v>960</v>
      </c>
      <c r="P56" s="94"/>
      <c r="Q56" s="78">
        <f>SUM(Q53:Q55)</f>
        <v>4292.8999999999996</v>
      </c>
      <c r="R56" s="142"/>
      <c r="S56" s="71"/>
      <c r="T56" s="143"/>
    </row>
    <row r="57" spans="1:20" s="171" customFormat="1" ht="49.9" customHeight="1" x14ac:dyDescent="0.3">
      <c r="A57" s="172"/>
      <c r="B57" s="158" t="s">
        <v>42</v>
      </c>
      <c r="C57" s="167" t="s">
        <v>53</v>
      </c>
      <c r="D57" s="167" t="s">
        <v>54</v>
      </c>
      <c r="E57" s="167" t="s">
        <v>55</v>
      </c>
      <c r="F57" s="167" t="s">
        <v>56</v>
      </c>
      <c r="G57" s="167" t="s">
        <v>57</v>
      </c>
      <c r="H57" s="167" t="s">
        <v>58</v>
      </c>
      <c r="I57" s="167" t="s">
        <v>59</v>
      </c>
      <c r="J57" s="167" t="s">
        <v>60</v>
      </c>
      <c r="K57" s="167" t="s">
        <v>61</v>
      </c>
      <c r="L57" s="167" t="s">
        <v>62</v>
      </c>
      <c r="M57" s="167" t="s">
        <v>63</v>
      </c>
      <c r="N57" s="167" t="s">
        <v>64</v>
      </c>
      <c r="O57" s="167" t="s">
        <v>65</v>
      </c>
      <c r="P57" s="173"/>
      <c r="Q57" s="169"/>
      <c r="R57" s="170"/>
      <c r="S57" s="170"/>
      <c r="T57" s="170"/>
    </row>
    <row r="58" spans="1:20" s="45" customFormat="1" ht="49.9" customHeight="1" x14ac:dyDescent="0.4">
      <c r="A58" s="41"/>
      <c r="B58" s="63" t="s">
        <v>43</v>
      </c>
      <c r="C58" s="144"/>
      <c r="D58" s="65"/>
      <c r="E58" s="65"/>
      <c r="F58" s="65"/>
      <c r="G58" s="65"/>
      <c r="H58" s="65"/>
      <c r="I58" s="65"/>
      <c r="J58" s="65"/>
      <c r="K58" s="65"/>
      <c r="L58" s="65"/>
      <c r="M58" s="65"/>
      <c r="N58" s="65"/>
      <c r="O58" s="65"/>
      <c r="P58" s="145"/>
      <c r="Q58" s="67"/>
      <c r="R58" s="68"/>
      <c r="S58" s="68"/>
      <c r="T58" s="68"/>
    </row>
    <row r="59" spans="1:20" s="2" customFormat="1" ht="49.9" customHeight="1" x14ac:dyDescent="0.25">
      <c r="A59" s="11"/>
      <c r="B59" s="70" t="s">
        <v>44</v>
      </c>
      <c r="C59" s="101"/>
      <c r="D59" s="71">
        <v>50</v>
      </c>
      <c r="E59" s="71">
        <v>50</v>
      </c>
      <c r="F59" s="71">
        <v>50</v>
      </c>
      <c r="G59" s="71">
        <v>50</v>
      </c>
      <c r="H59" s="71">
        <v>50</v>
      </c>
      <c r="I59" s="71">
        <v>50</v>
      </c>
      <c r="J59" s="71">
        <v>50</v>
      </c>
      <c r="K59" s="71">
        <v>50</v>
      </c>
      <c r="L59" s="71">
        <v>50</v>
      </c>
      <c r="M59" s="71">
        <v>50</v>
      </c>
      <c r="N59" s="71">
        <v>50</v>
      </c>
      <c r="O59" s="71">
        <v>50</v>
      </c>
      <c r="P59" s="94"/>
      <c r="Q59" s="78">
        <f>SUM('Presupuesto marketing de canal'!$D59:$O59)</f>
        <v>600</v>
      </c>
      <c r="R59" s="97"/>
      <c r="S59" s="146"/>
      <c r="T59" s="146"/>
    </row>
    <row r="60" spans="1:20" s="2" customFormat="1" ht="49.9" customHeight="1" x14ac:dyDescent="0.25">
      <c r="A60" s="11"/>
      <c r="B60" s="42" t="s">
        <v>45</v>
      </c>
      <c r="C60" s="102"/>
      <c r="D60" s="53">
        <v>250</v>
      </c>
      <c r="E60" s="53">
        <v>250</v>
      </c>
      <c r="F60" s="53">
        <v>250</v>
      </c>
      <c r="G60" s="53">
        <v>250</v>
      </c>
      <c r="H60" s="53">
        <v>250</v>
      </c>
      <c r="I60" s="53">
        <v>250</v>
      </c>
      <c r="J60" s="53">
        <v>250</v>
      </c>
      <c r="K60" s="53">
        <v>250</v>
      </c>
      <c r="L60" s="53">
        <v>250</v>
      </c>
      <c r="M60" s="53">
        <v>250</v>
      </c>
      <c r="N60" s="53">
        <v>250</v>
      </c>
      <c r="O60" s="53">
        <v>250</v>
      </c>
      <c r="P60" s="43"/>
      <c r="Q60" s="54">
        <f>SUM('Presupuesto marketing de canal'!$D60:$O60)</f>
        <v>3000</v>
      </c>
      <c r="R60" s="83"/>
      <c r="S60" s="147"/>
      <c r="T60" s="147"/>
    </row>
    <row r="61" spans="1:20" s="2" customFormat="1" ht="49.9" customHeight="1" x14ac:dyDescent="0.25">
      <c r="A61" s="11"/>
      <c r="B61" s="70" t="s">
        <v>46</v>
      </c>
      <c r="C61" s="101"/>
      <c r="D61" s="71">
        <v>600</v>
      </c>
      <c r="E61" s="71">
        <v>600</v>
      </c>
      <c r="F61" s="71">
        <v>600</v>
      </c>
      <c r="G61" s="71">
        <v>600</v>
      </c>
      <c r="H61" s="71">
        <v>600</v>
      </c>
      <c r="I61" s="71">
        <v>600</v>
      </c>
      <c r="J61" s="71">
        <v>600</v>
      </c>
      <c r="K61" s="71">
        <v>600</v>
      </c>
      <c r="L61" s="71">
        <v>600</v>
      </c>
      <c r="M61" s="71">
        <v>600</v>
      </c>
      <c r="N61" s="71">
        <v>600</v>
      </c>
      <c r="O61" s="71">
        <v>600</v>
      </c>
      <c r="P61" s="94"/>
      <c r="Q61" s="78">
        <f>SUM('Presupuesto marketing de canal'!$D61:$O61)</f>
        <v>7200</v>
      </c>
      <c r="R61" s="97"/>
      <c r="S61" s="146"/>
      <c r="T61" s="146"/>
    </row>
    <row r="62" spans="1:20" s="3" customFormat="1" ht="49.9" customHeight="1" x14ac:dyDescent="0.3">
      <c r="A62" s="12"/>
      <c r="B62" s="81" t="s">
        <v>77</v>
      </c>
      <c r="C62" s="148"/>
      <c r="D62" s="83">
        <f>SUM(D59:D61)</f>
        <v>900</v>
      </c>
      <c r="E62" s="83">
        <f t="shared" ref="E62:O62" si="18">SUM(E59:E61)</f>
        <v>900</v>
      </c>
      <c r="F62" s="83">
        <f t="shared" si="18"/>
        <v>900</v>
      </c>
      <c r="G62" s="83">
        <f t="shared" si="18"/>
        <v>900</v>
      </c>
      <c r="H62" s="83">
        <f t="shared" si="18"/>
        <v>900</v>
      </c>
      <c r="I62" s="83">
        <f t="shared" si="18"/>
        <v>900</v>
      </c>
      <c r="J62" s="83">
        <f t="shared" si="18"/>
        <v>900</v>
      </c>
      <c r="K62" s="83">
        <f t="shared" si="18"/>
        <v>900</v>
      </c>
      <c r="L62" s="83">
        <f t="shared" si="18"/>
        <v>900</v>
      </c>
      <c r="M62" s="83">
        <f t="shared" si="18"/>
        <v>900</v>
      </c>
      <c r="N62" s="83">
        <f t="shared" si="18"/>
        <v>900</v>
      </c>
      <c r="O62" s="83">
        <f t="shared" si="18"/>
        <v>900</v>
      </c>
      <c r="P62" s="149"/>
      <c r="Q62" s="115">
        <f>SUM(Q59:Q61)</f>
        <v>10800</v>
      </c>
      <c r="R62" s="116"/>
      <c r="S62" s="43"/>
      <c r="T62" s="150"/>
    </row>
    <row r="63" spans="1:20" s="171" customFormat="1" ht="49.9" customHeight="1" x14ac:dyDescent="0.3">
      <c r="A63" s="166"/>
      <c r="B63" s="158" t="s">
        <v>47</v>
      </c>
      <c r="C63" s="167" t="s">
        <v>53</v>
      </c>
      <c r="D63" s="167" t="s">
        <v>54</v>
      </c>
      <c r="E63" s="167" t="s">
        <v>55</v>
      </c>
      <c r="F63" s="167" t="s">
        <v>56</v>
      </c>
      <c r="G63" s="167" t="s">
        <v>57</v>
      </c>
      <c r="H63" s="167" t="s">
        <v>58</v>
      </c>
      <c r="I63" s="167" t="s">
        <v>59</v>
      </c>
      <c r="J63" s="167" t="s">
        <v>60</v>
      </c>
      <c r="K63" s="167" t="s">
        <v>61</v>
      </c>
      <c r="L63" s="167" t="s">
        <v>62</v>
      </c>
      <c r="M63" s="167" t="s">
        <v>63</v>
      </c>
      <c r="N63" s="167" t="s">
        <v>64</v>
      </c>
      <c r="O63" s="167" t="s">
        <v>65</v>
      </c>
      <c r="P63" s="168"/>
      <c r="Q63" s="169"/>
      <c r="R63" s="170"/>
      <c r="S63" s="170"/>
      <c r="T63" s="170"/>
    </row>
    <row r="64" spans="1:20" ht="49.9" customHeight="1" x14ac:dyDescent="0.3">
      <c r="B64" s="63" t="s">
        <v>48</v>
      </c>
      <c r="C64" s="64"/>
      <c r="D64" s="65"/>
      <c r="E64" s="65"/>
      <c r="F64" s="65"/>
      <c r="G64" s="65"/>
      <c r="H64" s="65"/>
      <c r="I64" s="65"/>
      <c r="J64" s="65"/>
      <c r="K64" s="65"/>
      <c r="L64" s="65"/>
      <c r="M64" s="65"/>
      <c r="N64" s="65"/>
      <c r="O64" s="65"/>
      <c r="P64" s="145"/>
      <c r="Q64" s="67"/>
      <c r="R64" s="68"/>
      <c r="S64" s="68"/>
      <c r="T64" s="68"/>
    </row>
    <row r="65" spans="1:20" ht="49.9" customHeight="1" x14ac:dyDescent="0.3">
      <c r="B65" s="70" t="s">
        <v>49</v>
      </c>
      <c r="C65" s="101"/>
      <c r="D65" s="71">
        <v>50</v>
      </c>
      <c r="E65" s="71">
        <v>50</v>
      </c>
      <c r="F65" s="71">
        <v>50</v>
      </c>
      <c r="G65" s="71">
        <v>50</v>
      </c>
      <c r="H65" s="71">
        <v>50</v>
      </c>
      <c r="I65" s="71">
        <v>50</v>
      </c>
      <c r="J65" s="71">
        <v>50</v>
      </c>
      <c r="K65" s="71">
        <v>50</v>
      </c>
      <c r="L65" s="71">
        <v>50</v>
      </c>
      <c r="M65" s="71">
        <v>50</v>
      </c>
      <c r="N65" s="71">
        <v>50</v>
      </c>
      <c r="O65" s="71">
        <v>50</v>
      </c>
      <c r="P65" s="71"/>
      <c r="Q65" s="78">
        <f>SUM('Presupuesto marketing de canal'!$D65:$O65)</f>
        <v>600</v>
      </c>
      <c r="R65" s="97"/>
      <c r="S65" s="151"/>
      <c r="T65" s="93"/>
    </row>
    <row r="66" spans="1:20" ht="49.9" customHeight="1" x14ac:dyDescent="0.3">
      <c r="B66" s="42" t="s">
        <v>50</v>
      </c>
      <c r="C66" s="102"/>
      <c r="D66" s="53">
        <v>250</v>
      </c>
      <c r="E66" s="53">
        <v>250</v>
      </c>
      <c r="F66" s="53">
        <v>250</v>
      </c>
      <c r="G66" s="53">
        <v>250</v>
      </c>
      <c r="H66" s="53">
        <v>250</v>
      </c>
      <c r="I66" s="53">
        <v>250</v>
      </c>
      <c r="J66" s="53">
        <v>250</v>
      </c>
      <c r="K66" s="53">
        <v>250</v>
      </c>
      <c r="L66" s="53">
        <v>250</v>
      </c>
      <c r="M66" s="53">
        <v>250</v>
      </c>
      <c r="N66" s="53">
        <v>250</v>
      </c>
      <c r="O66" s="53">
        <v>250</v>
      </c>
      <c r="P66" s="43"/>
      <c r="Q66" s="54">
        <f>SUM('Presupuesto marketing de canal'!$D66:$O66)</f>
        <v>3000</v>
      </c>
      <c r="R66" s="83"/>
      <c r="S66" s="152"/>
      <c r="T66" s="91"/>
    </row>
    <row r="67" spans="1:20" ht="49.9" customHeight="1" x14ac:dyDescent="0.3">
      <c r="B67" s="70" t="s">
        <v>51</v>
      </c>
      <c r="C67" s="101"/>
      <c r="D67" s="71">
        <v>600</v>
      </c>
      <c r="E67" s="71">
        <v>600</v>
      </c>
      <c r="F67" s="71">
        <v>600</v>
      </c>
      <c r="G67" s="71">
        <v>600</v>
      </c>
      <c r="H67" s="71">
        <v>600</v>
      </c>
      <c r="I67" s="71">
        <v>600</v>
      </c>
      <c r="J67" s="71">
        <v>600</v>
      </c>
      <c r="K67" s="71">
        <v>600</v>
      </c>
      <c r="L67" s="71">
        <v>600</v>
      </c>
      <c r="M67" s="71">
        <v>600</v>
      </c>
      <c r="N67" s="71">
        <v>600</v>
      </c>
      <c r="O67" s="71">
        <v>600</v>
      </c>
      <c r="P67" s="71"/>
      <c r="Q67" s="78">
        <f>SUM('Presupuesto marketing de canal'!$D67:$O67)</f>
        <v>7200</v>
      </c>
      <c r="R67" s="97"/>
      <c r="S67" s="151"/>
      <c r="T67" s="93"/>
    </row>
    <row r="68" spans="1:20" ht="49.9" customHeight="1" x14ac:dyDescent="0.3">
      <c r="B68" s="81" t="s">
        <v>78</v>
      </c>
      <c r="C68" s="148"/>
      <c r="D68" s="83">
        <f>SUM(D65:D67)</f>
        <v>900</v>
      </c>
      <c r="E68" s="83">
        <f t="shared" ref="E68:O68" si="19">SUM(E65:E67)</f>
        <v>900</v>
      </c>
      <c r="F68" s="83">
        <f t="shared" si="19"/>
        <v>900</v>
      </c>
      <c r="G68" s="83">
        <f t="shared" si="19"/>
        <v>900</v>
      </c>
      <c r="H68" s="83">
        <f t="shared" si="19"/>
        <v>900</v>
      </c>
      <c r="I68" s="83">
        <f t="shared" si="19"/>
        <v>900</v>
      </c>
      <c r="J68" s="83">
        <f t="shared" si="19"/>
        <v>900</v>
      </c>
      <c r="K68" s="83">
        <f t="shared" si="19"/>
        <v>900</v>
      </c>
      <c r="L68" s="83">
        <f t="shared" si="19"/>
        <v>900</v>
      </c>
      <c r="M68" s="83">
        <f t="shared" si="19"/>
        <v>900</v>
      </c>
      <c r="N68" s="83">
        <f t="shared" si="19"/>
        <v>900</v>
      </c>
      <c r="O68" s="83">
        <f t="shared" si="19"/>
        <v>900</v>
      </c>
      <c r="P68" s="153"/>
      <c r="Q68" s="115">
        <f>SUM(Q65:Q67)</f>
        <v>10800</v>
      </c>
      <c r="R68" s="116"/>
      <c r="S68" s="153"/>
      <c r="T68" s="154"/>
    </row>
    <row r="69" spans="1:20" ht="49.9" hidden="1" customHeight="1" x14ac:dyDescent="0.3">
      <c r="D69" s="155"/>
      <c r="E69" s="155"/>
      <c r="F69" s="155"/>
      <c r="G69" s="155"/>
      <c r="H69" s="155"/>
      <c r="I69" s="155"/>
      <c r="J69" s="155"/>
      <c r="K69" s="155"/>
      <c r="L69" s="155"/>
      <c r="M69" s="155"/>
      <c r="N69" s="155"/>
      <c r="O69" s="155"/>
      <c r="P69" s="156"/>
      <c r="Q69" s="157"/>
    </row>
    <row r="70" spans="1:20" s="165" customFormat="1" ht="49.9" customHeight="1" x14ac:dyDescent="0.3">
      <c r="A70" s="10"/>
      <c r="B70" s="158" t="s">
        <v>52</v>
      </c>
      <c r="C70" s="159"/>
      <c r="D70" s="160">
        <f>SUM(D34,AgenteYCorredor[[#Totals],[Mes 1]],Distribuidores[[#Totals],[Mes 1]],Minorista[[#Totals],[Mes 1]],COCHE[[#Totals],[Mes 1]],OtrosGastos[[#Totals],[Mes 1]])</f>
        <v>6354</v>
      </c>
      <c r="E70" s="160">
        <f>SUM(OtrosGastos[[#Totals],[Mes 2]],COCHE[[#Totals],[Mes 2]],Minorista[[#Totals],[Mes 2]],Distribuidores[[#Totals],[Mes 2]],AgenteYCorredor[[#Totals],[Mes 2]],E34)</f>
        <v>5785.85</v>
      </c>
      <c r="F70" s="160">
        <f>SUM(OtrosGastos[[#Totals],[Mes 3]],COCHE[[#Totals],[Mes 3]],Minorista[[#Totals],[Mes 3]],Distribuidores[[#Totals],[Mes 3]],AgenteYCorredor[[#Totals],[Mes 3]],F34)</f>
        <v>5834.4375</v>
      </c>
      <c r="G70" s="160">
        <f>SUM(OtrosGastos[[#Totals],[Mes 4]],COCHE[[#Totals],[Mes 4]],Minorista[[#Totals],[Mes 4]],Distribuidores[[#Totals],[Mes 4]],AgenteYCorredor[[#Totals],[Mes 4]],G34)</f>
        <v>5902.05</v>
      </c>
      <c r="H70" s="160">
        <f>SUM(OtrosGastos[[#Totals],[Mes 5]],COCHE[[#Totals],[Mes 5]],Minorista[[#Totals],[Mes 5]],Distribuidores[[#Totals],[Mes 5]],AgenteYCorredor[[#Totals],[Mes 5]],H34)</f>
        <v>5916.348</v>
      </c>
      <c r="I70" s="160">
        <f>SUM(OtrosGastos[[#Totals],[Mes 6]],COCHE[[#Totals],[Mes 6]],Minorista[[#Totals],[Mes 6]],Distribuidores[[#Totals],[Mes 6]],AgenteYCorredor[[#Totals],[Mes 6]],I34)</f>
        <v>5935.6875</v>
      </c>
      <c r="J70" s="160">
        <f>SUM(OtrosGastos[[#Totals],[Mes 7]],COCHE[[#Totals],[Mes 7]],Minorista[[#Totals],[Mes 7]],Distribuidores[[#Totals],[Mes 7]],AgenteYCorredor[[#Totals],[Mes 7]],J34)</f>
        <v>5976.9</v>
      </c>
      <c r="K70" s="160">
        <f>SUM(OtrosGastos[[#Totals],[Mes 8]],COCHE[[#Totals],[Mes 8]],Minorista[[#Totals],[Mes 8]],Distribuidores[[#Totals],[Mes 8]],AgenteYCorredor[[#Totals],[Mes 8]],K34)</f>
        <v>6015.84</v>
      </c>
      <c r="L70" s="160">
        <f>SUM(OtrosGastos[[#Totals],[Mes 9]],COCHE[[#Totals],[Mes 9]],Minorista[[#Totals],[Mes 9]],Distribuidores[[#Totals],[Mes 9]],AgenteYCorredor[[#Totals],[Mes 9]],L34)</f>
        <v>6031.8</v>
      </c>
      <c r="M70" s="160">
        <f>SUM(OtrosGastos[[#Totals],[Mes 10]],COCHE[[#Totals],[Mes 10]],Minorista[[#Totals],[Mes 10]],Distribuidores[[#Totals],[Mes 10]],AgenteYCorredor[[#Totals],[Mes 10]],M34)</f>
        <v>6001.8</v>
      </c>
      <c r="N70" s="160">
        <f>SUM(OtrosGastos[[#Totals],[Mes 11]],COCHE[[#Totals],[Mes 11]],Minorista[[#Totals],[Mes 11]],Distribuidores[[#Totals],[Mes 11]],AgenteYCorredor[[#Totals],[Mes 11]],N34)</f>
        <v>6056.8</v>
      </c>
      <c r="O70" s="160">
        <f>SUM(OtrosGastos[[#Totals],[Mes 12]],COCHE[[#Totals],[Mes 12]],Minorista[[#Totals],[Mes 12]],Distribuidores[[#Totals],[Mes 12]],AgenteYCorredor[[#Totals],[Mes 12]],O34)</f>
        <v>6001.8</v>
      </c>
      <c r="P70" s="161"/>
      <c r="Q70" s="162">
        <f>Q72</f>
        <v>0</v>
      </c>
      <c r="R70" s="163"/>
      <c r="S70" s="161"/>
      <c r="T70" s="164"/>
    </row>
  </sheetData>
  <mergeCells count="12">
    <mergeCell ref="Q42:R42"/>
    <mergeCell ref="Q37:T37"/>
    <mergeCell ref="Q38:T38"/>
    <mergeCell ref="Q39:T39"/>
    <mergeCell ref="Q40:T40"/>
    <mergeCell ref="Q41:T41"/>
    <mergeCell ref="B1:T1"/>
    <mergeCell ref="Q2:T2"/>
    <mergeCell ref="Q3:T3"/>
    <mergeCell ref="Q36:T36"/>
    <mergeCell ref="Q5:T5"/>
    <mergeCell ref="Q6:T6"/>
  </mergeCells>
  <dataValidations count="13">
    <dataValidation allowBlank="1" showInputMessage="1" showErrorMessage="1" prompt="Las etiquetas Tarifa y Meses están en esta fila, de las celdas C2 a O2, y la etiqueta Total está en la celda Q2." sqref="A2" xr:uid="{0E95E5C9-054C-4184-9D84-2744CEA3B463}"/>
    <dataValidation allowBlank="1" showInputMessage="1" showErrorMessage="1" prompt="Escribir detalles en la tabla Marketing de Internet desde la celda derecha. El total de marketing de Internet mensual se calcula al final de la tabla y el total anual en celda Q27. Minigráfico se actualiza en celda S27. Siguiente instrucción en celda A28." sqref="A18" xr:uid="{4ECE6416-A1AC-4B26-88EB-9BD064082DE9}"/>
    <dataValidation allowBlank="1" showInputMessage="1" showErrorMessage="1" prompt="Escriba los detalles en la tabla Correo directo a partir de la celda de la derecha. El Total de Correo directo de cada mes se calcula automáticamente en el final de la tabla y el total anual en la celda Q34. La siguiente instrucción está en la celda A34." sqref="A28" xr:uid="{E35D6725-61F0-4D81-A0E6-FD84DD27737B}"/>
    <dataValidation allowBlank="1" showInputMessage="1" showErrorMessage="1" prompt="Escriba detalles en la tabla de agente y corredor desde la celda derecha. El total de agente y corredor de cada mes se calcula al final de la tabla y el total anual en celda Q42. Minigráfico actualizado en celda S42. Siguiente instrucción en la celda A43." sqref="A35" xr:uid="{EF8C354F-A580-43A7-BDF2-BDC335C052FE}"/>
    <dataValidation allowBlank="1" showInputMessage="1" showErrorMessage="1" prompt="Escriba detalles en la tabla Distribuidores desde celda derecha. El total del distribuidor mensual se calcula al final de la tabla y el total anual en la celda Q49. Minigráfico se actualiza en la celda S49. La siguiente instrucción está en la celda A50." sqref="A43" xr:uid="{0F782D98-5FEA-4790-B591-03F12A73107A}"/>
    <dataValidation allowBlank="1" showInputMessage="1" showErrorMessage="1" prompt="Escriba detalles en la tabla Distribuidores desde la celda derecha. El total minorista para cada mes se calcula en el final de la tabla y el total anual en la celda Q56. Minigráfico se actualiza en la celda S56. Siguiente instrucción en la celda A57." sqref="A50" xr:uid="{3A41EC78-FCD7-410D-8CB1-CCF19E8F2271}"/>
    <dataValidation allowBlank="1" showInputMessage="1" showErrorMessage="1" prompt="Escriba los detalles en tabla Adquisición de clientes y retención desde celda derecha. El total de CAR mensual se calcula en el final de la tabla y el total anual en la celda Q62. Minigráfico se actualiza en celda S62. Siguiente instrucción en celda A63." sqref="A57" xr:uid="{89C62B23-2630-48D6-9CD6-F41E35E79E7B}"/>
    <dataValidation allowBlank="1" showInputMessage="1" showErrorMessage="1" prompt="El presupuesto total de marketing se calcula automáticamente para cada mes en esta fila, desde las celdas D70 a O70, y el total anual en la celda Q70. El Minigráfico se actualiza automáticamente en la celda S70." sqref="A70" xr:uid="{4D4CEC92-086C-467C-BC9E-23505205C3F6}"/>
    <dataValidation allowBlank="1" showInputMessage="1" showErrorMessage="1" prompt="Cree el presupuesto de marketing del canal en esta hoja de cálculo. El título está en la celda derecha. Hay instrucciones útiles en las celdas de esta columna. Flecha abajo para empezar. El título de esta hoja de cálculo está en la celda de la derecha." sqref="A1" xr:uid="{3E5A8594-AEB7-4725-AC4E-9457FD71C2D5}"/>
    <dataValidation allowBlank="1" showInputMessage="1" showErrorMessage="1" prompt="La etiqueta Total de ventas anticipadas está en la celda de la derecha. Escriba las ventas anticipadas de cada mes en las celdas D3 a O3. El total se calcula automáticamente en la celda Q3." sqref="A3" xr:uid="{41FFC16D-0C42-42EB-83DC-57D47CF9B3A3}"/>
    <dataValidation allowBlank="1" showInputMessage="1" showErrorMessage="1" prompt="El total de marketing directo se calcula automáticamente en esta fila, de la celda D31 a O31, y el total anual en la celda Q31. El minigráfico está actualizado en la celda S31." sqref="A34" xr:uid="{FAECABE9-1CD7-4863-82EE-366CDA586915}"/>
    <dataValidation allowBlank="1" showInputMessage="1" showErrorMessage="1" prompt="Escriba los detalles en la tabla Otros gastos desde la celda derecha. El total de otros gastos mensual se calcula al final de la tabla y el total anual en la celda Q68. Minigráfico se actualiza en celda S68. Siguiente instrucción está en la celda A70." sqref="A63" xr:uid="{B0DDEABE-24CA-4392-A1A7-1B12E5F7270B}"/>
    <dataValidation allowBlank="1" showInputMessage="1" showErrorMessage="1" prompt="Introduzca los detalles en la tabla de Marketing Directo desde la celda derecha. El total de telemarketing mensual se calcula al final de la tabla y el total anual en celda Q17. Minigráfico se actualiza en la celda S17. Siguiente instrucción en celda A18." sqref="A10" xr:uid="{92EE248D-EE3D-4485-A7D6-E566BFED75C8}"/>
  </dataValidations>
  <printOptions horizontalCentered="1"/>
  <pageMargins left="0.25" right="0.25" top="0.75" bottom="0.75" header="0.3" footer="0.3"/>
  <pageSetup paperSize="9" scale="40" fitToHeight="0" orientation="landscape" r:id="rId1"/>
  <headerFooter>
    <oddFooter>Page &amp;P of &amp;N</oddFooter>
  </headerFooter>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manualMax="0" manualMin="0" lineWeight="1" displayEmptyCellsAs="gap" high="1" low="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'Presupuesto marketing de canal'!D9:O9</xm:f>
              <xm:sqref>S9</xm:sqref>
            </x14:sparkline>
            <x14:sparkline>
              <xm:f>'Presupuesto marketing de canal'!D17:O17</xm:f>
              <xm:sqref>S17</xm:sqref>
            </x14:sparkline>
            <x14:sparkline>
              <xm:f>'Presupuesto marketing de canal'!D27:O27</xm:f>
              <xm:sqref>S27</xm:sqref>
            </x14:sparkline>
            <x14:sparkline>
              <xm:f>'Presupuesto marketing de canal'!D34:O34</xm:f>
              <xm:sqref>S34</xm:sqref>
            </x14:sparkline>
            <x14:sparkline>
              <xm:f>'Presupuesto marketing de canal'!D42:O42</xm:f>
              <xm:sqref>S42</xm:sqref>
            </x14:sparkline>
            <x14:sparkline>
              <xm:f>'Presupuesto marketing de canal'!D49:O49</xm:f>
              <xm:sqref>S49</xm:sqref>
            </x14:sparkline>
            <x14:sparkline>
              <xm:f>'Presupuesto marketing de canal'!D56:O56</xm:f>
              <xm:sqref>S56</xm:sqref>
            </x14:sparkline>
            <x14:sparkline>
              <xm:f>'Presupuesto marketing de canal'!D62:O62</xm:f>
              <xm:sqref>S62</xm:sqref>
            </x14:sparkline>
            <x14:sparkline>
              <xm:f>'Presupuesto marketing de canal'!D68:O68</xm:f>
              <xm:sqref>S68</xm:sqref>
            </x14:sparkline>
            <x14:sparkline>
              <xm:f>'Presupuesto marketing de canal'!D70:O70</xm:f>
              <xm:sqref>S70</xm:sqref>
            </x14:sparkline>
          </x14:sparklines>
        </x14:sparklineGroup>
      </x14:sparklineGroups>
    </ext>
  </extLst>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C45F3B12-01BB-403A-BB8C-6F80E82B2C9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B1F1829E-E98D-40B2-99B2-550B0002F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7CCA40DD-7229-418A-83A6-0B2260E39157}">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TM02802053</ap:Template>
  <ap:DocSecurity>0</ap:DocSecurity>
  <ap:ScaleCrop>false</ap:ScaleCrop>
  <ap:HeadingPairs>
    <vt:vector baseType="variant" size="4">
      <vt:variant>
        <vt:lpstr>Worksheets</vt:lpstr>
      </vt:variant>
      <vt:variant>
        <vt:i4>2</vt:i4>
      </vt:variant>
      <vt:variant>
        <vt:lpstr>Named Ranges</vt:lpstr>
      </vt:variant>
      <vt:variant>
        <vt:i4>1</vt:i4>
      </vt:variant>
    </vt:vector>
  </ap:HeadingPairs>
  <ap:TitlesOfParts>
    <vt:vector baseType="lpstr" size="3">
      <vt:lpstr>Inicio</vt:lpstr>
      <vt:lpstr>Presupuesto marketing de canal</vt:lpstr>
      <vt:lpstr>'Presupuesto marketing de canal'!Print_Titles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2022-06-14T04:30:57Z</dcterms:created>
  <dcterms:modified xsi:type="dcterms:W3CDTF">2022-08-04T06:55:01Z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