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54.xml" ContentType="application/vnd.openxmlformats-officedocument.spreadsheetml.worksheet+xml"/>
  <Override PartName="/xl/tables/table54.xml" ContentType="application/vnd.openxmlformats-officedocument.spreadsheetml.table+xml"/>
  <Override PartName="/customXml/item13.xml" ContentType="application/xml"/>
  <Override PartName="/customXml/itemProps13.xml" ContentType="application/vnd.openxmlformats-officedocument.customXmlProperties+xml"/>
  <Override PartName="/xl/worksheets/sheet45.xml" ContentType="application/vnd.openxmlformats-officedocument.spreadsheetml.worksheet+xml"/>
  <Override PartName="/xl/tables/table45.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06"/>
  <workbookPr filterPrivacy="1" codeName="ThisWorkbook"/>
  <xr:revisionPtr revIDLastSave="64" documentId="13_ncr:1_{B32CC365-E270-41BC-AC2C-86BC677E7F7C}" xr6:coauthVersionLast="47" xr6:coauthVersionMax="47" xr10:uidLastSave="{A6FF6A31-CD1D-4719-B8A8-8D48A5F4FB39}"/>
  <bookViews>
    <workbookView xWindow="-120" yWindow="-120" windowWidth="29040" windowHeight="17640" xr2:uid="{00000000-000D-0000-FFFF-FFFF00000000}"/>
  </bookViews>
  <sheets>
    <sheet name="Vista Calendario" sheetId="3" r:id="rId1"/>
    <sheet name="Seguimiento de bajas del emplea" sheetId="1" r:id="rId2"/>
    <sheet name="Lista de empleados" sheetId="2" r:id="rId3"/>
    <sheet name="Tipos de baja" sheetId="4" r:id="rId4"/>
    <sheet name="Días festivos de la empresa" sheetId="5" r:id="rId5"/>
  </sheets>
  <definedNames>
    <definedName name="_xlnm._FilterDatabase" localSheetId="0" hidden="1">'Vista Calendario'!$H$19:$K$22</definedName>
    <definedName name="Calendar_Year">'Vista Calendario'!$C$3</definedName>
    <definedName name="ColumnTitle3">Empleados[[#Headers],[Nombres de los empleados]]</definedName>
    <definedName name="ColumnTitle4">LeaveTypes[[#Headers],[Lista de tipos de baja]]</definedName>
    <definedName name="ColumnTitleRegion..AC22.1">'Vista Calendario'!$C$19:$E$19</definedName>
    <definedName name="lstEDates">LeaveTracker[Fecha de finalización]</definedName>
    <definedName name="lstEmployees">Empleados[Nombres de los empleados]</definedName>
    <definedName name="lstEmpNames">LeaveTracker[Nombre del empleado]</definedName>
    <definedName name="lstHolidays">CompanyHolidays[Días festivos de la empresa]</definedName>
    <definedName name="lstHolidayTypes">LeaveTypes[Lista de tipos de baja]</definedName>
    <definedName name="lstHTypes">LeaveTracker[Tipo de baja]</definedName>
    <definedName name="lstSdates">LeaveTracker[Fecha de inicio]</definedName>
    <definedName name="Título1">AttendanceRecord[[#Headers],[Día de la semana o mes]]</definedName>
    <definedName name="Título2">LeaveTracker[[#Headers],[Nombre del empleado]]</definedName>
    <definedName name="TítuloDeColumna5">CompanyHolidays[[#Headers],[Días festivos de la empresa]]</definedName>
    <definedName name="valSelEmployee">'Vista Calendario'!$C$2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24" i="1"/>
  <c r="D22" i="1"/>
  <c r="D21" i="1"/>
  <c r="D20" i="1"/>
  <c r="D19" i="1"/>
  <c r="D18" i="1"/>
  <c r="D12" i="1"/>
  <c r="D9" i="1"/>
  <c r="D8" i="1"/>
  <c r="D7" i="1"/>
  <c r="C22" i="1"/>
  <c r="C24" i="1"/>
  <c r="C21" i="1"/>
  <c r="C20" i="1"/>
  <c r="C19" i="1"/>
  <c r="C18" i="1"/>
  <c r="C12" i="1"/>
  <c r="C11" i="1"/>
  <c r="C9" i="1"/>
  <c r="C8" i="1"/>
  <c r="C7" i="1"/>
  <c r="B9" i="5"/>
  <c r="B8" i="5"/>
  <c r="B7" i="5"/>
  <c r="B6" i="5"/>
  <c r="B5" i="5"/>
  <c r="B4" i="5"/>
  <c r="D4" i="1"/>
  <c r="D5" i="1"/>
  <c r="D6" i="1"/>
  <c r="D10" i="1"/>
  <c r="D13" i="1"/>
  <c r="D14" i="1"/>
  <c r="D15" i="1"/>
  <c r="D16" i="1"/>
  <c r="D17" i="1"/>
  <c r="D23" i="1"/>
  <c r="D25" i="1"/>
  <c r="D26" i="1"/>
  <c r="C4" i="1"/>
  <c r="C5" i="1"/>
  <c r="C6" i="1"/>
  <c r="C10" i="1"/>
  <c r="C13" i="1"/>
  <c r="C14" i="1"/>
  <c r="C15" i="1"/>
  <c r="C16" i="1"/>
  <c r="C17" i="1"/>
  <c r="C23" i="1"/>
  <c r="C25" i="1"/>
  <c r="C26" i="1"/>
  <c r="F26" i="1" l="1"/>
  <c r="F16" i="1"/>
  <c r="F10" i="1"/>
  <c r="F4" i="1"/>
  <c r="F19" i="1"/>
  <c r="F25" i="1"/>
  <c r="F15" i="1"/>
  <c r="F6" i="1"/>
  <c r="F11" i="1"/>
  <c r="F20" i="1"/>
  <c r="F22" i="1"/>
  <c r="F23" i="1"/>
  <c r="F14" i="1"/>
  <c r="F5" i="1"/>
  <c r="F7" i="1"/>
  <c r="F12" i="1"/>
  <c r="F21" i="1"/>
  <c r="F9" i="1"/>
  <c r="F17" i="1"/>
  <c r="F13" i="1"/>
  <c r="F8" i="1"/>
  <c r="F18" i="1"/>
  <c r="F24" i="1"/>
  <c r="C3" i="3"/>
  <c r="E11" i="3" l="1"/>
  <c r="I10" i="3"/>
  <c r="C6" i="3"/>
  <c r="C7" i="3"/>
  <c r="C8" i="3"/>
  <c r="C9" i="3"/>
  <c r="C10" i="3"/>
  <c r="C11" i="3"/>
  <c r="C12" i="3"/>
  <c r="C13" i="3"/>
  <c r="C14" i="3"/>
  <c r="C15" i="3"/>
  <c r="C16" i="3"/>
  <c r="C17" i="3"/>
  <c r="G9" i="3"/>
  <c r="G12" i="3"/>
  <c r="D7" i="3"/>
  <c r="E7" i="3" s="1"/>
  <c r="D8" i="3"/>
  <c r="E8" i="3" s="1"/>
  <c r="D16" i="3"/>
  <c r="E16" i="3" s="1"/>
  <c r="F14" i="3"/>
  <c r="G14" i="3" s="1"/>
  <c r="F17" i="3"/>
  <c r="G17" i="3" s="1"/>
  <c r="H6" i="3"/>
  <c r="I6" i="3" s="1"/>
  <c r="H15" i="3"/>
  <c r="I15" i="3" s="1"/>
  <c r="AC20" i="3"/>
  <c r="AC21" i="3"/>
  <c r="AC22" i="3" s="1"/>
  <c r="X20" i="3"/>
  <c r="X21" i="3"/>
  <c r="X22" i="3" s="1"/>
  <c r="S20" i="3"/>
  <c r="S21" i="3"/>
  <c r="S22" i="3" s="1"/>
  <c r="N21" i="3"/>
  <c r="N20" i="3" l="1"/>
  <c r="N22" i="3" s="1"/>
  <c r="H21" i="3"/>
  <c r="H20" i="3" l="1"/>
  <c r="H22" i="3" s="1"/>
  <c r="D6" i="3" l="1"/>
  <c r="E6" i="3" s="1"/>
  <c r="F6" i="3"/>
  <c r="G6" i="3" s="1"/>
  <c r="D17" i="3"/>
  <c r="E17" i="3" s="1"/>
  <c r="D13" i="3" l="1"/>
  <c r="E13" i="3" s="1"/>
  <c r="F13" i="3"/>
  <c r="G13" i="3" l="1"/>
  <c r="H13" i="3" s="1"/>
  <c r="I13" i="3" s="1"/>
  <c r="J13" i="3"/>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D9" i="3"/>
  <c r="E9" i="3" s="1"/>
  <c r="F16" i="3" l="1"/>
  <c r="G16" i="3" l="1"/>
  <c r="H16" i="3" s="1"/>
  <c r="I16" i="3" s="1"/>
  <c r="D12" i="3" l="1"/>
  <c r="E12" i="3" s="1"/>
  <c r="F12" i="3"/>
  <c r="H12" i="3" s="1"/>
  <c r="I12" i="3" s="1"/>
  <c r="J12" i="3"/>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D10" i="3"/>
  <c r="E10" i="3" s="1"/>
  <c r="D15" i="3"/>
  <c r="E15" i="3" s="1"/>
  <c r="D11" i="3" l="1"/>
  <c r="F11" i="3"/>
  <c r="G11" i="3" l="1"/>
  <c r="H11" i="3" s="1"/>
  <c r="I11" i="3" s="1"/>
  <c r="F7" i="3" l="1"/>
  <c r="G7" i="3" l="1"/>
  <c r="H7" i="3" s="1"/>
  <c r="I7" i="3" s="1"/>
  <c r="J7" i="3"/>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D14" i="3"/>
  <c r="E14" i="3" s="1"/>
  <c r="J11" i="3" l="1"/>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J6" i="3"/>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H14" i="3"/>
  <c r="I14" i="3" s="1"/>
  <c r="J14" i="3" l="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F8" i="3"/>
  <c r="G8" i="3" s="1"/>
  <c r="H8" i="3" l="1"/>
  <c r="I8" i="3" s="1"/>
  <c r="J8" i="3"/>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H17" i="3"/>
  <c r="I17" i="3" s="1"/>
  <c r="J17" i="3" l="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F10" i="3" l="1"/>
  <c r="G10" i="3" l="1"/>
  <c r="H10" i="3" s="1"/>
  <c r="J10" i="3"/>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F15" i="3" l="1"/>
  <c r="G15" i="3" s="1"/>
  <c r="J15" i="3"/>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F9" i="3" l="1"/>
  <c r="H9" i="3" s="1"/>
  <c r="I9" i="3" s="1"/>
  <c r="J9" i="3"/>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K6" i="3"/>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21" i="3"/>
  <c r="C20" i="3" l="1"/>
  <c r="C22" i="3" s="1"/>
</calcChain>
</file>

<file path=xl/sharedStrings.xml><?xml version="1.0" encoding="utf-8"?>
<sst xmlns="http://schemas.openxmlformats.org/spreadsheetml/2006/main" count="140" uniqueCount="87">
  <si>
    <t>REGISTRO DE ASISTENCIA DE EMPLEADO</t>
  </si>
  <si>
    <t>Seleccione un empleado:</t>
  </si>
  <si>
    <t>Escriba el año:</t>
  </si>
  <si>
    <t>Día de la semana o mes</t>
  </si>
  <si>
    <t>Enero</t>
  </si>
  <si>
    <t>Febrero</t>
  </si>
  <si>
    <t>Marzo</t>
  </si>
  <si>
    <t>Abril</t>
  </si>
  <si>
    <t>Mayo</t>
  </si>
  <si>
    <t>Junio</t>
  </si>
  <si>
    <t>Julio</t>
  </si>
  <si>
    <t>Agosto</t>
  </si>
  <si>
    <t>Septiembre</t>
  </si>
  <si>
    <t>Octubre</t>
  </si>
  <si>
    <t>Noviembre</t>
  </si>
  <si>
    <t>Diciembre</t>
  </si>
  <si>
    <t>ESTADÍSTICAS CLAVE</t>
  </si>
  <si>
    <t>Empleado 1</t>
  </si>
  <si>
    <t>LUN</t>
  </si>
  <si>
    <t>Días de baja</t>
  </si>
  <si>
    <t>MAR</t>
  </si>
  <si>
    <t>MIÉ</t>
  </si>
  <si>
    <t>JUE</t>
  </si>
  <si>
    <t>VIE</t>
  </si>
  <si>
    <t>SÁB</t>
  </si>
  <si>
    <t>Días laborables</t>
  </si>
  <si>
    <t xml:space="preserve">DOM   </t>
  </si>
  <si>
    <t xml:space="preserve">LUN   </t>
  </si>
  <si>
    <t xml:space="preserve">MAR   </t>
  </si>
  <si>
    <t xml:space="preserve">MIÉ   </t>
  </si>
  <si>
    <t xml:space="preserve">JUE   </t>
  </si>
  <si>
    <t xml:space="preserve">VIE   </t>
  </si>
  <si>
    <t>N.º de días de baja</t>
  </si>
  <si>
    <t xml:space="preserve">SÁB   </t>
  </si>
  <si>
    <t xml:space="preserve">DOM    </t>
  </si>
  <si>
    <t xml:space="preserve">LUN    </t>
  </si>
  <si>
    <t xml:space="preserve">MAR    </t>
  </si>
  <si>
    <t xml:space="preserve">MIÉ    </t>
  </si>
  <si>
    <t>Vacaciones</t>
  </si>
  <si>
    <t xml:space="preserve">JUE    </t>
  </si>
  <si>
    <t xml:space="preserve">VIE    </t>
  </si>
  <si>
    <t xml:space="preserve">SÁB    </t>
  </si>
  <si>
    <t xml:space="preserve">DOM     </t>
  </si>
  <si>
    <t xml:space="preserve">LUN     </t>
  </si>
  <si>
    <t>Permiso por defunción</t>
  </si>
  <si>
    <t xml:space="preserve">MAR     </t>
  </si>
  <si>
    <t xml:space="preserve">MIÉ     </t>
  </si>
  <si>
    <t xml:space="preserve">JUE  </t>
  </si>
  <si>
    <t xml:space="preserve">VIE     </t>
  </si>
  <si>
    <t xml:space="preserve">SÁB     </t>
  </si>
  <si>
    <t>Otros</t>
  </si>
  <si>
    <t xml:space="preserve">DOM </t>
  </si>
  <si>
    <t xml:space="preserve">LUN </t>
  </si>
  <si>
    <t xml:space="preserve">MAR </t>
  </si>
  <si>
    <t xml:space="preserve">MIÉ </t>
  </si>
  <si>
    <t xml:space="preserve">JUE </t>
  </si>
  <si>
    <t xml:space="preserve">VIE </t>
  </si>
  <si>
    <t xml:space="preserve">SÁB </t>
  </si>
  <si>
    <t xml:space="preserve">DOM  </t>
  </si>
  <si>
    <t xml:space="preserve">LUN  </t>
  </si>
  <si>
    <t xml:space="preserve">MAR  </t>
  </si>
  <si>
    <t xml:space="preserve">SÁB  </t>
  </si>
  <si>
    <t>DOM</t>
  </si>
  <si>
    <t>Seguimiento de bajas del empleado</t>
  </si>
  <si>
    <t>Nombre del empleado</t>
  </si>
  <si>
    <t>Empleado 2</t>
  </si>
  <si>
    <t>Empleado 3</t>
  </si>
  <si>
    <t>Empleado 5</t>
  </si>
  <si>
    <t>Empleado 4</t>
  </si>
  <si>
    <t>Fecha de inicio</t>
  </si>
  <si>
    <t>Fecha de finalización</t>
  </si>
  <si>
    <t>Tipo de baja</t>
  </si>
  <si>
    <t>Baja por enfermedad</t>
  </si>
  <si>
    <t>Días</t>
  </si>
  <si>
    <t>Lista de empleados</t>
  </si>
  <si>
    <t>Nombres de los empleados</t>
  </si>
  <si>
    <t>Tipos de baja</t>
  </si>
  <si>
    <t>Lista de tipos de baja</t>
  </si>
  <si>
    <t>Días festivos de la empresa</t>
  </si>
  <si>
    <t>Descripción</t>
  </si>
  <si>
    <t>Día de Año Nuevo</t>
  </si>
  <si>
    <t>Día de la Independencia</t>
  </si>
  <si>
    <t>Acción de Gracias</t>
  </si>
  <si>
    <t>Navidad</t>
  </si>
  <si>
    <t xml:space="preserve">MIÉ    .  </t>
  </si>
  <si>
    <t>JUE     2</t>
  </si>
  <si>
    <t>VIE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</si>
</sst>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 numFmtId="168" formatCode="&quot;AÑO PASADO &quot;\ General"/>
  </numFmts>
  <fonts count="24"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23"/>
      <color theme="3"/>
      <name val="Bookman Old Style"/>
      <family val="1"/>
      <scheme val="major"/>
    </font>
    <font>
      <sz val="9"/>
      <color theme="3"/>
      <name val="Bookman Old Style"/>
      <family val="1"/>
      <scheme val="major"/>
    </font>
    <font>
      <b/>
      <sz val="30"/>
      <color theme="0"/>
      <name val="Bookman Old Style"/>
      <family val="1"/>
      <scheme val="major"/>
    </font>
    <font>
      <b/>
      <sz val="30"/>
      <color theme="3"/>
      <name val="Bookman Old Style"/>
      <family val="1"/>
      <scheme val="major"/>
    </font>
    <font>
      <b/>
      <sz val="26"/>
      <color theme="3"/>
      <name val="Bookman Old Style"/>
      <family val="2"/>
      <scheme val="major"/>
    </font>
    <font>
      <sz val="9"/>
      <color theme="1"/>
      <name val="Trebuchet MS"/>
      <family val="2"/>
      <scheme val="min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5">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9">
    <border>
      <left/>
      <right/>
      <top/>
      <bottom/>
      <diagonal/>
    </border>
    <border>
      <left/>
      <right style="thin">
        <color theme="3" tint="0.399945066682943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alignment vertical="center"/>
    </xf>
    <xf numFmtId="0" fontId="9"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7"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13"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8" fontId="11" fillId="0" borderId="0" applyFill="0" applyProtection="0">
      <alignment horizontal="center" vertical="center"/>
    </xf>
    <xf numFmtId="0" fontId="12" fillId="0" borderId="0" applyFill="0" applyProtection="0">
      <alignment horizontal="center" vertical="center"/>
    </xf>
    <xf numFmtId="166"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4" applyNumberFormat="0" applyAlignment="0" applyProtection="0"/>
    <xf numFmtId="0" fontId="18" fillId="12" borderId="5" applyNumberFormat="0" applyAlignment="0" applyProtection="0"/>
    <xf numFmtId="0" fontId="19" fillId="12" borderId="4"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1" fillId="14" borderId="7" applyNumberFormat="0" applyFont="0" applyAlignment="0" applyProtection="0"/>
    <xf numFmtId="0" fontId="22" fillId="0" borderId="0" applyNumberFormat="0" applyFill="0" applyBorder="0" applyAlignment="0" applyProtection="0"/>
    <xf numFmtId="0" fontId="23" fillId="0" borderId="8" applyNumberFormat="0" applyFill="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4">
    <xf numFmtId="0" fontId="0" fillId="0" borderId="0" xfId="0">
      <alignment vertical="center"/>
    </xf>
    <xf numFmtId="0" fontId="5" fillId="0" borderId="0" xfId="0" applyFont="1">
      <alignment vertical="center"/>
    </xf>
    <xf numFmtId="0" fontId="2" fillId="0" borderId="0" xfId="0" applyFont="1">
      <alignment vertical="center"/>
    </xf>
    <xf numFmtId="0" fontId="10" fillId="0" borderId="0" xfId="0" applyFont="1">
      <alignment vertical="center"/>
    </xf>
    <xf numFmtId="0" fontId="9" fillId="0" borderId="0" xfId="1" applyBorder="1" applyAlignment="1">
      <alignment horizontal="left" vertical="center" wrapText="1" indent="1"/>
    </xf>
    <xf numFmtId="0" fontId="9" fillId="0" borderId="0" xfId="1" applyBorder="1">
      <alignment horizontal="left" vertical="center"/>
    </xf>
    <xf numFmtId="0" fontId="9" fillId="0" borderId="0" xfId="1" applyFill="1" applyBorder="1">
      <alignment horizontal="left" vertical="center"/>
    </xf>
    <xf numFmtId="0" fontId="4" fillId="0" borderId="1" xfId="10">
      <alignment horizontal="center" vertical="center"/>
    </xf>
    <xf numFmtId="0" fontId="1" fillId="0" borderId="0" xfId="11">
      <alignment horizontal="left" vertical="center" wrapText="1" indent="1"/>
    </xf>
    <xf numFmtId="0" fontId="13"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4" fillId="0" borderId="0" xfId="0" applyFont="1" applyAlignment="1">
      <alignment horizontal="right" vertical="center" indent="1"/>
    </xf>
    <xf numFmtId="0" fontId="4" fillId="0" borderId="0" xfId="8">
      <alignment horizontal="left" vertical="center" indent="2"/>
    </xf>
    <xf numFmtId="0" fontId="4" fillId="0" borderId="0" xfId="16">
      <alignment horizontal="right" indent="1"/>
    </xf>
    <xf numFmtId="0" fontId="4" fillId="0" borderId="0" xfId="17">
      <alignment horizontal="center" vertical="center"/>
    </xf>
    <xf numFmtId="168" fontId="11" fillId="0" borderId="0" xfId="18">
      <alignment horizontal="center" vertical="center"/>
    </xf>
    <xf numFmtId="0" fontId="0" fillId="0" borderId="0" xfId="0" quotePrefix="1">
      <alignment vertical="center"/>
    </xf>
    <xf numFmtId="0" fontId="6" fillId="0" borderId="0" xfId="0" applyFont="1" applyAlignment="1">
      <alignment horizontal="left" vertical="center"/>
    </xf>
    <xf numFmtId="0" fontId="9" fillId="0" borderId="0" xfId="1">
      <alignment horizontal="left" vertical="center"/>
    </xf>
    <xf numFmtId="166" fontId="0" fillId="0" borderId="0" xfId="20" applyFont="1" applyFill="1" applyBorder="1">
      <alignment horizontal="center" vertical="center"/>
    </xf>
    <xf numFmtId="0" fontId="3" fillId="2" borderId="3" xfId="7">
      <alignment horizontal="left" vertical="center" wrapText="1" indent="1"/>
    </xf>
    <xf numFmtId="0" fontId="3" fillId="2" borderId="3" xfId="22">
      <alignment horizontal="left" vertical="center" indent="1"/>
    </xf>
    <xf numFmtId="0" fontId="12" fillId="0" borderId="0" xfId="19" applyFill="1">
      <alignment horizontal="center" vertical="center"/>
    </xf>
    <xf numFmtId="0" fontId="4" fillId="0" borderId="0" xfId="17">
      <alignment horizontal="center" vertical="center"/>
    </xf>
    <xf numFmtId="0" fontId="7" fillId="2" borderId="0" xfId="9">
      <alignment horizontal="center" vertical="center"/>
    </xf>
    <xf numFmtId="168" fontId="11" fillId="0" borderId="0" xfId="18" applyNumberFormat="1">
      <alignment horizontal="center" vertical="center"/>
    </xf>
    <xf numFmtId="0" fontId="12" fillId="0" borderId="0" xfId="19">
      <alignment horizontal="center" vertical="center"/>
    </xf>
    <xf numFmtId="0" fontId="4" fillId="0" borderId="0" xfId="17" applyAlignment="1">
      <alignment horizontal="center" wrapText="1"/>
    </xf>
    <xf numFmtId="0" fontId="8" fillId="3" borderId="0" xfId="3" applyFont="1" applyBorder="1" applyAlignment="1">
      <alignment horizontal="center" vertical="center"/>
    </xf>
    <xf numFmtId="0" fontId="8" fillId="6" borderId="0" xfId="6" applyFont="1" applyBorder="1" applyAlignment="1">
      <alignment horizontal="center" vertical="center"/>
    </xf>
    <xf numFmtId="0" fontId="8" fillId="5" borderId="0" xfId="5" applyFont="1" applyBorder="1" applyAlignment="1">
      <alignment horizontal="center" vertical="center"/>
    </xf>
    <xf numFmtId="0" fontId="4" fillId="0" borderId="0" xfId="17" applyAlignment="1">
      <alignment horizontal="center" vertical="center" wrapText="1"/>
    </xf>
    <xf numFmtId="0" fontId="8" fillId="4" borderId="0" xfId="4" applyFont="1" applyBorder="1" applyAlignment="1">
      <alignment horizontal="center" vertical="center"/>
    </xf>
  </cellXfs>
  <cellStyles count="59">
    <cellStyle name="20% - Énfasis1" xfId="39" builtinId="30" customBuiltin="1"/>
    <cellStyle name="20% - Énfasis2" xfId="43" builtinId="34" customBuiltin="1"/>
    <cellStyle name="20% - Énfasis3" xfId="46" builtinId="38" customBuiltin="1"/>
    <cellStyle name="20% - Énfasis4" xfId="49" builtinId="42" customBuiltin="1"/>
    <cellStyle name="20% - Énfasis5" xfId="52" builtinId="46" customBuiltin="1"/>
    <cellStyle name="20% - Énfasis6" xfId="56" builtinId="50" customBuiltin="1"/>
    <cellStyle name="40% - Énfasis1" xfId="40" builtinId="31" customBuiltin="1"/>
    <cellStyle name="40% - Énfasis2" xfId="44" builtinId="35" customBuiltin="1"/>
    <cellStyle name="40% - Énfasis3" xfId="47" builtinId="39" customBuiltin="1"/>
    <cellStyle name="40% - Énfasis4" xfId="50" builtinId="43" customBuiltin="1"/>
    <cellStyle name="40% - Énfasis5" xfId="53" builtinId="47" customBuiltin="1"/>
    <cellStyle name="40% - Énfasis6" xfId="57" builtinId="51" customBuiltin="1"/>
    <cellStyle name="60% - Énfasis1" xfId="41" builtinId="32" customBuiltin="1"/>
    <cellStyle name="60% - Énfasis2" xfId="45" builtinId="36" customBuiltin="1"/>
    <cellStyle name="60% - Énfasis3" xfId="48" builtinId="40" customBuiltin="1"/>
    <cellStyle name="60% - Énfasis4" xfId="51" builtinId="44" customBuiltin="1"/>
    <cellStyle name="60% - Énfasis5" xfId="54" builtinId="48" customBuiltin="1"/>
    <cellStyle name="60% - Énfasis6" xfId="58" builtinId="52" customBuiltin="1"/>
    <cellStyle name="Borde derecho" xfId="10" xr:uid="{00000000-0005-0000-0000-00000F000000}"/>
    <cellStyle name="Bueno" xfId="28" builtinId="26" customBuiltin="1"/>
    <cellStyle name="Cálculo" xfId="33" builtinId="22" customBuiltin="1"/>
    <cellStyle name="Celda de comprobación" xfId="34" builtinId="23" customBuiltin="1"/>
    <cellStyle name="Celda vinculada" xfId="2" builtinId="24" customBuiltin="1"/>
    <cellStyle name="Days_On_Leave" xfId="9" xr:uid="{00000000-0005-0000-0000-000005000000}"/>
    <cellStyle name="Detalles de la tabla" xfId="11" xr:uid="{00000000-0005-0000-0000-000013000000}"/>
    <cellStyle name="Días" xfId="20" xr:uid="{00000000-0005-0000-0000-000004000000}"/>
    <cellStyle name="Días de la tabla" xfId="13" xr:uid="{00000000-0005-0000-0000-000012000000}"/>
    <cellStyle name="Encabezado 1" xfId="16" builtinId="16" customBuiltin="1"/>
    <cellStyle name="Encabezado 4" xfId="19" builtinId="19" customBuiltin="1"/>
    <cellStyle name="Encabezados de tabla" xfId="12" xr:uid="{00000000-0005-0000-0000-000014000000}"/>
    <cellStyle name="Énfasis1" xfId="3" builtinId="29" customBuiltin="1"/>
    <cellStyle name="Énfasis2" xfId="42" builtinId="33" customBuiltin="1"/>
    <cellStyle name="Énfasis3" xfId="4" builtinId="37" customBuiltin="1"/>
    <cellStyle name="Énfasis4" xfId="5" builtinId="41" customBuiltin="1"/>
    <cellStyle name="Énfasis5" xfId="6" builtinId="45" customBuiltin="1"/>
    <cellStyle name="Énfasis6" xfId="55" builtinId="49" customBuiltin="1"/>
    <cellStyle name="Entrada" xfId="31" builtinId="20" customBuiltin="1"/>
    <cellStyle name="Fechas de la tabla" xfId="14" xr:uid="{00000000-0005-0000-0000-000011000000}"/>
    <cellStyle name="Hipervínculo" xfId="15" builtinId="8" customBuiltin="1"/>
    <cellStyle name="Hipervínculo visitado" xfId="21" builtinId="9" customBuiltin="1"/>
    <cellStyle name="Incorrecto" xfId="29" builtinId="27" customBuiltin="1"/>
    <cellStyle name="Meses" xfId="8" xr:uid="{00000000-0005-0000-0000-00000D000000}"/>
    <cellStyle name="Millares" xfId="23" builtinId="3" customBuiltin="1"/>
    <cellStyle name="Millares [0]" xfId="24" builtinId="6" customBuiltin="1"/>
    <cellStyle name="Moneda" xfId="25" builtinId="4" customBuiltin="1"/>
    <cellStyle name="Moneda [0]" xfId="26" builtinId="7" customBuiltin="1"/>
    <cellStyle name="Neutral" xfId="30" builtinId="28" customBuiltin="1"/>
    <cellStyle name="Normal" xfId="0" builtinId="0" customBuiltin="1"/>
    <cellStyle name="Notas" xfId="36" builtinId="10" customBuiltin="1"/>
    <cellStyle name="Porcentaje" xfId="27" builtinId="5" customBuiltin="1"/>
    <cellStyle name="Salida" xfId="32" builtinId="21" customBuiltin="1"/>
    <cellStyle name="Selección" xfId="7" xr:uid="{00000000-0005-0000-0000-000010000000}"/>
    <cellStyle name="Texto de advertencia" xfId="35" builtinId="11" customBuiltin="1"/>
    <cellStyle name="Texto explicativo" xfId="37" builtinId="53" customBuiltin="1"/>
    <cellStyle name="Título" xfId="1" builtinId="15" customBuiltin="1"/>
    <cellStyle name="Título 2" xfId="17" builtinId="17" customBuiltin="1"/>
    <cellStyle name="Título 3" xfId="18" builtinId="18" customBuiltin="1"/>
    <cellStyle name="Total" xfId="38" builtinId="25" customBuiltin="1"/>
    <cellStyle name="Year_entry" xfId="22" xr:uid="{00000000-0005-0000-0000-000016000000}"/>
  </cellStyles>
  <dxfs count="84">
    <dxf>
      <fill>
        <patternFill>
          <bgColor theme="7"/>
        </patternFill>
      </fill>
    </dxf>
    <dxf>
      <fill>
        <patternFill>
          <bgColor theme="6"/>
        </patternFill>
      </fill>
    </dxf>
    <dxf>
      <fill>
        <patternFill>
          <bgColor theme="8"/>
        </patternFill>
      </fill>
    </dxf>
    <dxf>
      <font>
        <color theme="3" tint="-0.249946592608417"/>
      </font>
      <fill>
        <patternFill>
          <bgColor theme="4"/>
        </patternFill>
      </fill>
    </dxf>
    <dxf>
      <font>
        <color theme="2" tint="-0.249946592608417"/>
      </font>
    </dxf>
    <dxf>
      <font>
        <color theme="0" tint="-0.14996795556505021"/>
      </font>
      <numFmt numFmtId="169" formatCode="[$-409]dddd\,\ mmmm\ d\,\ yyyy"/>
    </dxf>
    <dxf>
      <font>
        <b/>
        <i val="0"/>
        <color rgb="FF0070C0"/>
      </font>
    </dxf>
    <dxf>
      <font>
        <color theme="2" tint="-0.249946592608417"/>
      </font>
    </dxf>
    <dxf>
      <font>
        <color theme="2" tint="-0.249946592608417"/>
      </font>
    </dxf>
    <dxf>
      <font>
        <color theme="0" tint="-0.14996795556505021"/>
      </font>
      <numFmt numFmtId="169" formatCode="[$-409]dddd\,\ mmmm\ d\,\ yyyy"/>
    </dxf>
    <dxf>
      <fill>
        <patternFill>
          <bgColor theme="7"/>
        </patternFill>
      </fill>
    </dxf>
    <dxf>
      <fill>
        <patternFill>
          <bgColor theme="6"/>
        </patternFill>
      </fill>
    </dxf>
    <dxf>
      <fill>
        <patternFill>
          <bgColor theme="8"/>
        </patternFill>
      </fill>
    </dxf>
    <dxf>
      <font>
        <color theme="3" tint="-0.249946592608417"/>
      </font>
      <fill>
        <patternFill>
          <bgColor theme="4"/>
        </patternFill>
      </fill>
    </dxf>
    <dxf>
      <font>
        <b/>
        <i val="0"/>
        <color rgb="FF0070C0"/>
      </font>
    </dxf>
    <dxf>
      <fill>
        <patternFill>
          <bgColor theme="7"/>
        </patternFill>
      </fill>
    </dxf>
    <dxf>
      <fill>
        <patternFill>
          <bgColor theme="6"/>
        </patternFill>
      </fill>
    </dxf>
    <dxf>
      <fill>
        <patternFill>
          <bgColor theme="8"/>
        </patternFill>
      </fill>
    </dxf>
    <dxf>
      <font>
        <color theme="3" tint="-0.249946592608417"/>
      </font>
      <fill>
        <patternFill>
          <bgColor theme="4"/>
        </patternFill>
      </fill>
    </dxf>
    <dxf>
      <font>
        <color theme="2" tint="-0.249946592608417"/>
      </font>
    </dxf>
    <dxf>
      <font>
        <color theme="0" tint="-0.14996795556505021"/>
      </font>
      <numFmt numFmtId="169" formatCode="[$-409]dddd\,\ mmmm\ d\,\ yyyy"/>
    </dxf>
    <dxf>
      <font>
        <b/>
        <i val="0"/>
        <color rgb="FF0070C0"/>
      </font>
    </dxf>
    <dxf>
      <font>
        <strike val="0"/>
        <outline val="0"/>
        <shadow val="0"/>
        <u val="none"/>
        <vertAlign val="baseline"/>
        <sz val="10"/>
        <color theme="1"/>
        <name val="Trebuchet MS"/>
        <scheme val="minor"/>
      </font>
    </dxf>
    <dxf>
      <numFmt numFmtId="1" formatCode="0"/>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numFmt numFmtId="166" formatCode="d"/>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8"/>
        </left>
        <right style="thin">
          <color theme="0" tint="-0.3499862666707358"/>
        </right>
        <top style="thin">
          <color theme="0" tint="-0.3499862666707358"/>
        </top>
      </border>
    </dxf>
    <dxf>
      <fill>
        <patternFill patternType="solid">
          <fgColor theme="0" tint="-0.14996795556505021"/>
          <bgColor theme="0" tint="-4.99893185216834E-2"/>
        </patternFill>
      </fill>
      <border>
        <left style="thin">
          <color theme="0" tint="-0.249977111117893"/>
        </left>
        <right style="thin">
          <color theme="0" tint="-0.249977111117893"/>
        </right>
        <vertical style="thin">
          <color theme="1" tint="0.3499862666707358"/>
        </vertical>
      </border>
    </dxf>
    <dxf>
      <fill>
        <patternFill patternType="solid">
          <fgColor theme="0" tint="-0.14996795556505021"/>
          <bgColor theme="0" tint="-4.99893185216834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8"/>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
        </left>
        <right style="thin">
          <color theme="0" tint="-0.249946592608417"/>
        </right>
        <top style="thin">
          <color theme="0" tint="-0.249946592608417"/>
        </top>
        <bottom style="thick">
          <color theme="3"/>
        </bottom>
        <vertical style="thin">
          <color theme="3" tint="0.3999450666829432"/>
        </vertical>
        <horizontal/>
      </border>
    </dxf>
  </dxfs>
  <tableStyles count="2">
    <tableStyle name="Estilo de la tabla Registro de asistencia" pivot="0" count="5" xr9:uid="{00000000-0011-0000-FFFF-FFFF00000000}">
      <tableStyleElement type="wholeTable" dxfId="83"/>
      <tableStyleElement type="headerRow" dxfId="82"/>
      <tableStyleElement type="firstColumn" dxfId="81"/>
      <tableStyleElement type="firstRowStripe" dxfId="80"/>
      <tableStyleElement type="firstHeaderCell" dxfId="79"/>
    </tableStyle>
    <tableStyle name="Informe de bajas" table="0" count="13" xr9:uid="{00000000-0011-0000-FFFF-FFFF01000000}">
      <tableStyleElement type="wholeTable" dxfId="78"/>
      <tableStyleElement type="headerRow" dxfId="77"/>
      <tableStyleElement type="totalRow" dxfId="76"/>
      <tableStyleElement type="firstRowStripe" dxfId="75"/>
      <tableStyleElement type="firstColumnStripe" dxfId="74"/>
      <tableStyleElement type="firstSubtotalColumn" dxfId="73"/>
      <tableStyleElement type="firstSubtotalRow" dxfId="72"/>
      <tableStyleElement type="secondSubtotalRow" dxfId="71"/>
      <tableStyleElement type="firstRowSubheading" dxfId="70"/>
      <tableStyleElement type="secondRowSubheading" dxfId="69"/>
      <tableStyleElement type="thirdRowSubheading" dxfId="68"/>
      <tableStyleElement type="pageFieldLabels" dxfId="67"/>
      <tableStyleElement type="pageFieldValues"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worksheet" Target="/xl/worksheets/sheet54.xml" Id="rId5" /><Relationship Type="http://schemas.openxmlformats.org/officeDocument/2006/relationships/customXml" Target="/customXml/item13.xml" Id="rId10" /><Relationship Type="http://schemas.openxmlformats.org/officeDocument/2006/relationships/worksheet" Target="/xl/worksheets/sheet45.xml" Id="rId4" /><Relationship Type="http://schemas.openxmlformats.org/officeDocument/2006/relationships/calcChain" Target="/xl/calcChain.xml" Id="rId9"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ttendanceRecord" displayName="AttendanceRecord" ref="B5:AR17" totalsRowShown="0">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Día de la semana o mes" dataCellStyle="Meses"/>
    <tableColumn id="6" xr3:uid="{00000000-0010-0000-0000-000006000000}" name="LUN" dataDxfId="65">
      <calculatedColumnFormula>IFERROR(IF(TEXT(DATE(Calendar_Year,ROW($A1),1),"ddd")=LEFT(C$5,2),DATE(Calendar_Year,ROW($A1),1),""),"")</calculatedColumnFormula>
    </tableColumn>
    <tableColumn id="7" xr3:uid="{00000000-0010-0000-0000-000007000000}" name="MAR" dataDxfId="64">
      <calculatedColumnFormula>IFERROR(IF(TEXT(DATE(Calendar_Year,ROW($A1),1),"ddd")=LEFT(D$5,2),DATE(Calendar_Year,ROW($A1),1),IF(C6&gt;=1,C6+1,"")),"")</calculatedColumnFormula>
    </tableColumn>
    <tableColumn id="8" xr3:uid="{00000000-0010-0000-0000-000008000000}" name="MIÉ" dataDxfId="63">
      <calculatedColumnFormula>IFERROR(IF(TEXT(DATE(Calendar_Year,ROW($A1),1),"ddd")=LEFT(E$5,2),DATE(Calendar_Year,ROW($A1),1),IF(D6&gt;=1,D6+1,"")),"")</calculatedColumnFormula>
    </tableColumn>
    <tableColumn id="9" xr3:uid="{00000000-0010-0000-0000-000009000000}" name="JUE" dataDxfId="62">
      <calculatedColumnFormula>IFERROR(IF(TEXT(DATE(Calendar_Year,ROW($A1),1),"ddd")=LEFT(F$5,2),DATE(Calendar_Year,ROW($A1),1),IF(E6&gt;=1,E6+1,"")),"")</calculatedColumnFormula>
    </tableColumn>
    <tableColumn id="10" xr3:uid="{00000000-0010-0000-0000-00000A000000}" name="VIE" dataDxfId="61">
      <calculatedColumnFormula>IFERROR(IF(TEXT(DATE(Calendar_Year,ROW($A1),1),"ddd")=LEFT(G$5,2),DATE(Calendar_Year,ROW($A1),1),IF(F6&gt;=1,F6+1,"")),"")</calculatedColumnFormula>
    </tableColumn>
    <tableColumn id="11" xr3:uid="{00000000-0010-0000-0000-00000B000000}" name="SÁB" dataDxfId="60">
      <calculatedColumnFormula>IFERROR(IF(TEXT(DATE(Calendar_Year,ROW($A1),1),"ddd")=LEFT(H$5,2),DATE(Calendar_Year,ROW($A1),1),IF(G6&gt;=1,G6+1,"")),"")</calculatedColumnFormula>
    </tableColumn>
    <tableColumn id="12" xr3:uid="{00000000-0010-0000-0000-00000C000000}" name="DOM   " dataDxfId="59">
      <calculatedColumnFormula>IFERROR(IF(TEXT(DATE(Calendar_Year,ROW($A1),1),"ddd")=LEFT(I$5,2),DATE(Calendar_Year,ROW($A1),1),IF(H6&gt;=1,H6+1,"")),"")</calculatedColumnFormula>
    </tableColumn>
    <tableColumn id="13" xr3:uid="{00000000-0010-0000-0000-00000D000000}" name="LUN   " dataDxfId="58">
      <calculatedColumnFormula>IFERROR(IF(I6&gt;=1,I6+1,""),"")</calculatedColumnFormula>
    </tableColumn>
    <tableColumn id="14" xr3:uid="{00000000-0010-0000-0000-00000E000000}" name="MAR   " dataDxfId="57">
      <calculatedColumnFormula>IFERROR(IF(J6&gt;=1,J6+1,""),"")</calculatedColumnFormula>
    </tableColumn>
    <tableColumn id="15" xr3:uid="{00000000-0010-0000-0000-00000F000000}" name="MIÉ   " dataDxfId="56">
      <calculatedColumnFormula>IFERROR(IF(K6&gt;=1,K6+1,""),"")</calculatedColumnFormula>
    </tableColumn>
    <tableColumn id="16" xr3:uid="{00000000-0010-0000-0000-000010000000}" name="JUE   " dataDxfId="55">
      <calculatedColumnFormula>IFERROR(IF(L6&gt;=1,L6+1,""),"")</calculatedColumnFormula>
    </tableColumn>
    <tableColumn id="17" xr3:uid="{00000000-0010-0000-0000-000011000000}" name="VIE   " dataDxfId="54">
      <calculatedColumnFormula>IFERROR(IF(M6&gt;=1,M6+1,""),"")</calculatedColumnFormula>
    </tableColumn>
    <tableColumn id="18" xr3:uid="{00000000-0010-0000-0000-000012000000}" name="SÁB   " dataDxfId="53">
      <calculatedColumnFormula>IFERROR(IF(N6&gt;=1,N6+1,""),"")</calculatedColumnFormula>
    </tableColumn>
    <tableColumn id="19" xr3:uid="{00000000-0010-0000-0000-000013000000}" name="DOM    " dataDxfId="52">
      <calculatedColumnFormula>IFERROR(IF(O6&gt;=1,O6+1,""),"")</calculatedColumnFormula>
    </tableColumn>
    <tableColumn id="20" xr3:uid="{00000000-0010-0000-0000-000014000000}" name="LUN    " dataDxfId="51">
      <calculatedColumnFormula>IFERROR(IF(P6&gt;=1,P6+1,""),"")</calculatedColumnFormula>
    </tableColumn>
    <tableColumn id="21" xr3:uid="{00000000-0010-0000-0000-000015000000}" name="MAR    " dataDxfId="50">
      <calculatedColumnFormula>IFERROR(IF(Q6&gt;=1,Q6+1,""),"")</calculatedColumnFormula>
    </tableColumn>
    <tableColumn id="22" xr3:uid="{00000000-0010-0000-0000-000016000000}" name="MIÉ    " dataDxfId="49">
      <calculatedColumnFormula>IFERROR(IF(R6&gt;=1,R6+1,""),"")</calculatedColumnFormula>
    </tableColumn>
    <tableColumn id="23" xr3:uid="{00000000-0010-0000-0000-000017000000}" name="JUE    " dataDxfId="48">
      <calculatedColumnFormula>IFERROR(IF(S6&gt;=1,S6+1,""),"")</calculatedColumnFormula>
    </tableColumn>
    <tableColumn id="24" xr3:uid="{00000000-0010-0000-0000-000018000000}" name="VIE    " dataDxfId="47">
      <calculatedColumnFormula>IFERROR(IF(T6&gt;=1,T6+1,""),"")</calculatedColumnFormula>
    </tableColumn>
    <tableColumn id="25" xr3:uid="{00000000-0010-0000-0000-000019000000}" name="SÁB    " dataDxfId="46">
      <calculatedColumnFormula>IFERROR(IF(U6&gt;=1,U6+1,""),"")</calculatedColumnFormula>
    </tableColumn>
    <tableColumn id="26" xr3:uid="{00000000-0010-0000-0000-00001A000000}" name="DOM     " dataDxfId="45">
      <calculatedColumnFormula>IFERROR(IF(V6&gt;=1,V6+1,""),"")</calculatedColumnFormula>
    </tableColumn>
    <tableColumn id="27" xr3:uid="{00000000-0010-0000-0000-00001B000000}" name="LUN     " dataDxfId="44">
      <calculatedColumnFormula>IFERROR(IF(W6&gt;=1,W6+1,""),"")</calculatedColumnFormula>
    </tableColumn>
    <tableColumn id="28" xr3:uid="{00000000-0010-0000-0000-00001C000000}" name="MAR     " dataDxfId="43">
      <calculatedColumnFormula>IFERROR(IF(X6&gt;=1,X6+1,""),"")</calculatedColumnFormula>
    </tableColumn>
    <tableColumn id="29" xr3:uid="{00000000-0010-0000-0000-00001D000000}" name="MIÉ     " dataDxfId="42">
      <calculatedColumnFormula>IFERROR(IF(Y6&gt;=1,Y6+1,""),"")</calculatedColumnFormula>
    </tableColumn>
    <tableColumn id="30" xr3:uid="{00000000-0010-0000-0000-00001E000000}" name="JUE  " dataDxfId="41">
      <calculatedColumnFormula>IFERROR(IF(Z6&gt;=1,Z6+1,""),"")</calculatedColumnFormula>
    </tableColumn>
    <tableColumn id="31" xr3:uid="{00000000-0010-0000-0000-00001F000000}" name="VIE     " dataDxfId="40">
      <calculatedColumnFormula>IFERROR(IF(AA6&gt;=1,AA6+1,""),"")</calculatedColumnFormula>
    </tableColumn>
    <tableColumn id="32" xr3:uid="{00000000-0010-0000-0000-000020000000}" name="SÁB     " dataDxfId="39">
      <calculatedColumnFormula>IFERROR(IF(AB6&gt;=1,AB6+1,""),"")</calculatedColumnFormula>
    </tableColumn>
    <tableColumn id="33" xr3:uid="{00000000-0010-0000-0000-000021000000}" name="DOM " dataDxfId="38">
      <calculatedColumnFormula>IFERROR(IF(AC6&gt;=1,AC6+1,""),"")</calculatedColumnFormula>
    </tableColumn>
    <tableColumn id="34" xr3:uid="{00000000-0010-0000-0000-000022000000}" name="LUN " dataDxfId="37">
      <calculatedColumnFormula>IFERROR(IF(AD6&gt;=1,AD6+1,""),"")</calculatedColumnFormula>
    </tableColumn>
    <tableColumn id="35" xr3:uid="{00000000-0010-0000-0000-000023000000}" name="MAR " dataDxfId="36">
      <calculatedColumnFormula>IFERROR(IF(AE6&gt;=1,AE6+1,""),"")</calculatedColumnFormula>
    </tableColumn>
    <tableColumn id="36" xr3:uid="{00000000-0010-0000-0000-000024000000}" name="MIÉ " dataDxfId="35">
      <calculatedColumnFormula>IFERROR(IF(AF6&gt;=1,AF6+1,""),"")</calculatedColumnFormula>
    </tableColumn>
    <tableColumn id="37" xr3:uid="{00000000-0010-0000-0000-000025000000}" name="JUE " dataDxfId="34">
      <calculatedColumnFormula>IFERROR(IF(AG6&gt;=1,AG6+1,""),"")</calculatedColumnFormula>
    </tableColumn>
    <tableColumn id="38" xr3:uid="{00000000-0010-0000-0000-000026000000}" name="VIE " dataDxfId="33">
      <calculatedColumnFormula>IFERROR(IF(AH6&gt;=1,AH6+1,""),"")</calculatedColumnFormula>
    </tableColumn>
    <tableColumn id="39" xr3:uid="{00000000-0010-0000-0000-000027000000}" name="SÁB " dataDxfId="32">
      <calculatedColumnFormula>IFERROR(IF(AI6&gt;=1,AI6+1,""),"")</calculatedColumnFormula>
    </tableColumn>
    <tableColumn id="40" xr3:uid="{00000000-0010-0000-0000-000028000000}" name="DOM  " dataDxfId="31">
      <calculatedColumnFormula>IFERROR(IF(AJ6&gt;=1,AJ6+1,""),"")</calculatedColumnFormula>
    </tableColumn>
    <tableColumn id="41" xr3:uid="{00000000-0010-0000-0000-000029000000}" name="LUN  " dataDxfId="30">
      <calculatedColumnFormula>IFERROR(IF(AND(AK6&gt;=1,AK6+1&lt;=DATE(Calendar_Year,ROW($A1)+1,0)),AK6+1,""),"")</calculatedColumnFormula>
    </tableColumn>
    <tableColumn id="42" xr3:uid="{00000000-0010-0000-0000-00002A000000}" name="MAR  " dataDxfId="29">
      <calculatedColumnFormula>IFERROR(IF(AND(AL6&gt;=1,AL6+1&lt;=DATE(Calendar_Year,ROW($A1)+1,0)),AL6+1,""),"")</calculatedColumnFormula>
    </tableColumn>
    <tableColumn id="43" xr3:uid="{00000000-0010-0000-0000-00002B000000}" name="MIÉ    .  " dataDxfId="28">
      <calculatedColumnFormula>IFERROR(IF(AND(AM6&gt;=1,AM6+1&lt;=DATE(Calendar_Year,ROW($A1)+1,0)),AM6+1,""),"")</calculatedColumnFormula>
    </tableColumn>
    <tableColumn id="44" xr3:uid="{00000000-0010-0000-0000-00002C000000}" name="JUE     2" dataDxfId="27">
      <calculatedColumnFormula>IFERROR(IF(AND(AN6&gt;=1,AN6+1&lt;=DATE(Calendar_Year,ROW($A1)+1,0)),AN6+1,""),"")</calculatedColumnFormula>
    </tableColumn>
    <tableColumn id="45" xr3:uid="{00000000-0010-0000-0000-00002D000000}" name="VIE     2" dataDxfId="26">
      <calculatedColumnFormula>IFERROR(IF(AND(AO6&gt;=1,AO6+1&lt;=DATE(Calendar_Year,ROW($A1)+1,0)),AO6+1,""),"")</calculatedColumnFormula>
    </tableColumn>
    <tableColumn id="46" xr3:uid="{00000000-0010-0000-0000-00002E000000}" name="SÁB  " dataDxfId="25">
      <calculatedColumnFormula>IFERROR(IF(AND(AP6&gt;=1,AP6+1&lt;=DATE(Calendar_Year,ROW($A1)+1,0)),AP6+1,""),"")</calculatedColumnFormula>
    </tableColumn>
    <tableColumn id="47" xr3:uid="{00000000-0010-0000-0000-00002F000000}" name="DOM" dataDxfId="24">
      <calculatedColumnFormula>IFERROR(IF(AND(AQ6&gt;=1,AQ6+1&lt;=DATE(Calendar_Year,ROW($A1)+1,0)),AQ6+1,""),"")</calculatedColumnFormula>
    </tableColumn>
  </tableColumns>
  <tableStyleInfo name="Estilo de la tabla Registro de asistencia" showFirstColumn="0" showLastColumn="0" showRowStripes="1" showColumnStripes="0"/>
  <extLst>
    <ext xmlns:x14="http://schemas.microsoft.com/office/spreadsheetml/2009/9/main" uri="{504A1905-F514-4f6f-8877-14C23A59335A}">
      <x14:table altTextSummary="En esta tabla, se crea un esquema del registro de asistencia de un empleado. La columna B tiene el mes de cada año, la fila correspondiente a ese mes muestra las ausencias para cada día del m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eaveTracker" displayName="LeaveTracker" ref="B3:F26">
  <autoFilter ref="B3:F26" xr:uid="{00000000-0009-0000-0100-000001000000}"/>
  <tableColumns count="5">
    <tableColumn id="1" xr3:uid="{00000000-0010-0000-0100-000001000000}" name="Nombre del empleado" totalsRowLabel="Total" dataCellStyle="Detalles de la tabla"/>
    <tableColumn id="2" xr3:uid="{00000000-0010-0000-0100-000002000000}" name="Fecha de inicio" dataCellStyle="Fechas de la tabla"/>
    <tableColumn id="3" xr3:uid="{00000000-0010-0000-0100-000003000000}" name="Fecha de finalización" dataCellStyle="Fechas de la tabla"/>
    <tableColumn id="4" xr3:uid="{00000000-0010-0000-0100-000004000000}" name="Tipo de baja" dataCellStyle="Detalles de la tabla"/>
    <tableColumn id="5" xr3:uid="{00000000-0010-0000-0100-000005000000}" name="Días" totalsRowFunction="sum" dataDxfId="23" dataCellStyle="Días de la tabla">
      <calculatedColumnFormula>NETWORKDAYS(LeaveTracker[[#This Row],[Fecha de inicio]],LeaveTracker[[#This Row],[Fecha de finalización]],lstHolidays)</calculatedColumnFormula>
    </tableColumn>
  </tableColumns>
  <tableStyleInfo name="Estilo de la tabla Registro de asistencia" showFirstColumn="1" showLastColumn="0" showRowStripes="1" showColumnStripes="0"/>
  <extLst>
    <ext xmlns:x14="http://schemas.microsoft.com/office/spreadsheetml/2009/9/main" uri="{504A1905-F514-4f6f-8877-14C23A59335A}">
      <x14:table altTextSummary="Registre bajas de empleado en esta tabla. Agregue la fecha de inicio, la fecha de finalización, el tipo de baja y el número de día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mpleados" displayName="Empleados" ref="B3:B8" totalsRowShown="0">
  <sortState xmlns:xlrd2="http://schemas.microsoft.com/office/spreadsheetml/2017/richdata2" ref="B3:B25">
    <sortCondition ref="B2:B25"/>
  </sortState>
  <tableColumns count="1">
    <tableColumn id="1" xr3:uid="{00000000-0010-0000-0200-000001000000}" name="Nombres de los empleados" dataCellStyle="Detalles de la tabla"/>
  </tableColumns>
  <tableStyleInfo name="Estilo de la tabla Registro de asistencia" showFirstColumn="0" showLastColumn="0" showRowStripes="1" showColumnStripes="0"/>
  <extLst>
    <ext xmlns:x14="http://schemas.microsoft.com/office/spreadsheetml/2009/9/main" uri="{504A1905-F514-4f6f-8877-14C23A59335A}">
      <x14:table altTextSummary="Lista de nombres de los empleado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eaveTypes" displayName="LeaveTypes" ref="B3:B7" totalsRowShown="0">
  <tableColumns count="1">
    <tableColumn id="1" xr3:uid="{00000000-0010-0000-0300-000001000000}" name="Lista de tipos de baja" dataCellStyle="Detalles de la tabla"/>
  </tableColumns>
  <tableStyleInfo name="Estilo de la tabla Registro de asistencia" showFirstColumn="0" showLastColumn="0" showRowStripes="1" showColumnStripes="0"/>
  <extLst>
    <ext xmlns:x14="http://schemas.microsoft.com/office/spreadsheetml/2009/9/main" uri="{504A1905-F514-4f6f-8877-14C23A59335A}">
      <x14:table altTextSummary="Lista de tipos de bajas: bajas por enfermedad, vacaciones, permisos por defunción y otro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ompanyHolidays" displayName="CompanyHolidays" ref="B3:C9" totalsRowShown="0" dataDxfId="22">
  <tableColumns count="2">
    <tableColumn id="1" xr3:uid="{00000000-0010-0000-0400-000001000000}" name="Días festivos de la empresa" dataCellStyle="Fechas de la tabla"/>
    <tableColumn id="2" xr3:uid="{00000000-0010-0000-0400-000002000000}" name="Descripción" dataCellStyle="Detalles de la tabla"/>
  </tableColumns>
  <tableStyleInfo name="Estilo de la tabla Registro de asistencia" showFirstColumn="0" showLastColumn="0" showRowStripes="1" showColumnStripes="0"/>
  <extLst>
    <ext xmlns:x14="http://schemas.microsoft.com/office/spreadsheetml/2009/9/main" uri="{504A1905-F514-4f6f-8877-14C23A59335A}">
      <x14:table altTextSummary="Lista de días festivos de la empresa con descripción."/>
    </ext>
  </extLst>
</table>
</file>

<file path=xl/theme/theme1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5.xml.rels>&#65279;<?xml version="1.0" encoding="utf-8"?><Relationships xmlns="http://schemas.openxmlformats.org/package/2006/relationships"><Relationship Type="http://schemas.openxmlformats.org/officeDocument/2006/relationships/table" Target="/xl/tables/table45.xml" Id="rId2" /><Relationship Type="http://schemas.openxmlformats.org/officeDocument/2006/relationships/printerSettings" Target="/xl/printerSettings/printerSettings45.bin" Id="rId1" /></Relationships>
</file>

<file path=xl/worksheets/_rels/sheet54.xml.rels>&#65279;<?xml version="1.0" encoding="utf-8"?><Relationships xmlns="http://schemas.openxmlformats.org/package/2006/relationships"><Relationship Type="http://schemas.openxmlformats.org/officeDocument/2006/relationships/table" Target="/xl/tables/table54.xml" Id="rId2" /><Relationship Type="http://schemas.openxmlformats.org/officeDocument/2006/relationships/printerSettings" Target="/xl/printerSettings/printerSettings5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tabSelected="1" zoomScaleNormal="100" workbookViewId="0"/>
  </sheetViews>
  <sheetFormatPr baseColWidth="10" defaultColWidth="9" defaultRowHeight="16.5" x14ac:dyDescent="0.3"/>
  <cols>
    <col min="1" max="1" width="2.5" customWidth="1"/>
    <col min="2" max="2" width="26.125" customWidth="1"/>
    <col min="3" max="44" width="4.875" customWidth="1"/>
    <col min="45" max="45" width="2.5" customWidth="1"/>
  </cols>
  <sheetData>
    <row r="1" spans="1:44" ht="40.15" customHeight="1" thickBot="1" x14ac:dyDescent="0.35">
      <c r="B1" s="5" t="s">
        <v>0</v>
      </c>
    </row>
    <row r="2" spans="1:44" ht="21.75" customHeight="1" thickTop="1" thickBot="1" x14ac:dyDescent="0.3">
      <c r="B2" s="14" t="s">
        <v>1</v>
      </c>
      <c r="C2" s="21" t="s">
        <v>17</v>
      </c>
      <c r="D2" s="21"/>
      <c r="E2" s="21"/>
      <c r="F2" s="21"/>
      <c r="G2" s="21"/>
      <c r="H2" s="21"/>
      <c r="I2" s="21"/>
      <c r="J2" s="12"/>
      <c r="U2" s="4"/>
      <c r="V2" s="4"/>
      <c r="W2" s="4"/>
      <c r="X2" s="4"/>
      <c r="Y2" s="4"/>
      <c r="Z2" s="4"/>
      <c r="AA2" s="4"/>
      <c r="AB2" s="4"/>
    </row>
    <row r="3" spans="1:44" ht="22.15" customHeight="1" thickTop="1" thickBot="1" x14ac:dyDescent="0.3">
      <c r="B3" s="14" t="s">
        <v>2</v>
      </c>
      <c r="C3" s="22">
        <f ca="1">YEAR(TODAY())</f>
        <v>2022</v>
      </c>
      <c r="D3" s="22"/>
      <c r="E3" s="22"/>
      <c r="F3" s="22"/>
      <c r="G3" s="22"/>
      <c r="H3" s="22"/>
      <c r="I3" s="22"/>
      <c r="J3" s="12"/>
      <c r="U3" s="4"/>
      <c r="V3" s="4"/>
      <c r="W3" s="4"/>
      <c r="X3" s="4"/>
      <c r="Y3" s="4"/>
      <c r="Z3" s="4"/>
      <c r="AA3" s="4"/>
      <c r="AB3" s="4"/>
    </row>
    <row r="4" spans="1:44" ht="15" customHeight="1" thickTop="1" x14ac:dyDescent="0.3">
      <c r="B4" s="4"/>
      <c r="C4" s="4"/>
      <c r="D4" s="4"/>
      <c r="E4" s="4"/>
      <c r="F4" s="4"/>
      <c r="G4" s="4"/>
      <c r="H4" s="4"/>
      <c r="I4" s="4"/>
      <c r="J4" s="4"/>
      <c r="K4" s="4"/>
      <c r="L4" s="4"/>
      <c r="M4" s="4"/>
      <c r="N4" s="4"/>
      <c r="O4" s="4"/>
      <c r="P4" s="4"/>
      <c r="Q4" s="4"/>
      <c r="R4" s="4"/>
      <c r="S4" s="4"/>
      <c r="T4" s="4"/>
      <c r="U4" s="4"/>
      <c r="V4" s="4"/>
      <c r="W4" s="4"/>
      <c r="X4" s="4"/>
      <c r="Y4" s="4"/>
      <c r="Z4" s="4"/>
      <c r="AA4" s="4"/>
      <c r="AB4" s="4"/>
    </row>
    <row r="5" spans="1:44" x14ac:dyDescent="0.3">
      <c r="B5" t="s">
        <v>3</v>
      </c>
      <c r="C5" t="s">
        <v>18</v>
      </c>
      <c r="D5" t="s">
        <v>20</v>
      </c>
      <c r="E5" t="s">
        <v>21</v>
      </c>
      <c r="F5" t="s">
        <v>22</v>
      </c>
      <c r="G5" t="s">
        <v>23</v>
      </c>
      <c r="H5" t="s">
        <v>24</v>
      </c>
      <c r="I5" t="s">
        <v>26</v>
      </c>
      <c r="J5" t="s">
        <v>27</v>
      </c>
      <c r="K5" t="s">
        <v>28</v>
      </c>
      <c r="L5" t="s">
        <v>29</v>
      </c>
      <c r="M5" t="s">
        <v>30</v>
      </c>
      <c r="N5" t="s">
        <v>31</v>
      </c>
      <c r="O5" t="s">
        <v>33</v>
      </c>
      <c r="P5" t="s">
        <v>34</v>
      </c>
      <c r="Q5" t="s">
        <v>35</v>
      </c>
      <c r="R5" t="s">
        <v>36</v>
      </c>
      <c r="S5" t="s">
        <v>37</v>
      </c>
      <c r="T5" t="s">
        <v>39</v>
      </c>
      <c r="U5" t="s">
        <v>40</v>
      </c>
      <c r="V5" t="s">
        <v>41</v>
      </c>
      <c r="W5" t="s">
        <v>42</v>
      </c>
      <c r="X5" t="s">
        <v>43</v>
      </c>
      <c r="Y5" t="s">
        <v>45</v>
      </c>
      <c r="Z5" t="s">
        <v>46</v>
      </c>
      <c r="AA5" t="s">
        <v>47</v>
      </c>
      <c r="AB5" t="s">
        <v>48</v>
      </c>
      <c r="AC5" t="s">
        <v>49</v>
      </c>
      <c r="AD5" t="s">
        <v>51</v>
      </c>
      <c r="AE5" t="s">
        <v>52</v>
      </c>
      <c r="AF5" t="s">
        <v>53</v>
      </c>
      <c r="AG5" t="s">
        <v>54</v>
      </c>
      <c r="AH5" t="s">
        <v>55</v>
      </c>
      <c r="AI5" t="s">
        <v>56</v>
      </c>
      <c r="AJ5" t="s">
        <v>57</v>
      </c>
      <c r="AK5" t="s">
        <v>58</v>
      </c>
      <c r="AL5" t="s">
        <v>59</v>
      </c>
      <c r="AM5" t="s">
        <v>60</v>
      </c>
      <c r="AN5" t="s">
        <v>84</v>
      </c>
      <c r="AO5" t="s">
        <v>85</v>
      </c>
      <c r="AP5" t="s">
        <v>86</v>
      </c>
      <c r="AQ5" t="s">
        <v>61</v>
      </c>
      <c r="AR5" t="s">
        <v>62</v>
      </c>
    </row>
    <row r="6" spans="1:44" ht="18.75" customHeight="1" x14ac:dyDescent="0.3">
      <c r="B6" s="13" t="s">
        <v>4</v>
      </c>
      <c r="C6" s="20" t="str">
        <f t="shared" ref="C6:C17" ca="1" si="0">IFERROR(IF(TEXT(DATE(Calendar_Year,ROW($A1),1),"ddd")=LEFT(C$5,2),DATE(Calendar_Year,ROW($A1),1),""),"")</f>
        <v/>
      </c>
      <c r="D6" s="20" t="str">
        <f t="shared" ref="D6:I17" ca="1" si="1">IFERROR(IF(TEXT(DATE(Calendar_Year,ROW($A1),1),"ddd")=LEFT(D$5,2),DATE(Calendar_Year,ROW($A1),1),IF(C6&gt;=1,C6+1,"")),"")</f>
        <v/>
      </c>
      <c r="E6" s="20" t="str">
        <f t="shared" ca="1" si="1"/>
        <v/>
      </c>
      <c r="F6" s="20" t="str">
        <f t="shared" ca="1" si="1"/>
        <v/>
      </c>
      <c r="G6" s="20" t="str">
        <f t="shared" ca="1" si="1"/>
        <v/>
      </c>
      <c r="H6" s="20">
        <f t="shared" ca="1" si="1"/>
        <v>44562</v>
      </c>
      <c r="I6" s="20">
        <f t="shared" ca="1" si="1"/>
        <v>44563</v>
      </c>
      <c r="J6" s="20">
        <f t="shared" ref="J6:J17" ca="1" si="2">IFERROR(IF(I6&gt;=1,I6+1,""),"")</f>
        <v>44564</v>
      </c>
      <c r="K6" s="20">
        <f t="shared" ref="K6:K17" ca="1" si="3">IFERROR(IF(J6&gt;=1,J6+1,""),"")</f>
        <v>44565</v>
      </c>
      <c r="L6" s="20">
        <f t="shared" ref="L6:L17" ca="1" si="4">IFERROR(IF(K6&gt;=1,K6+1,""),"")</f>
        <v>44566</v>
      </c>
      <c r="M6" s="20">
        <f t="shared" ref="M6:M17" ca="1" si="5">IFERROR(IF(L6&gt;=1,L6+1,""),"")</f>
        <v>44567</v>
      </c>
      <c r="N6" s="20">
        <f t="shared" ref="N6:N17" ca="1" si="6">IFERROR(IF(M6&gt;=1,M6+1,""),"")</f>
        <v>44568</v>
      </c>
      <c r="O6" s="20">
        <f t="shared" ref="O6:O17" ca="1" si="7">IFERROR(IF(N6&gt;=1,N6+1,""),"")</f>
        <v>44569</v>
      </c>
      <c r="P6" s="20">
        <f t="shared" ref="P6:P17" ca="1" si="8">IFERROR(IF(O6&gt;=1,O6+1,""),"")</f>
        <v>44570</v>
      </c>
      <c r="Q6" s="20">
        <f t="shared" ref="Q6:Q17" ca="1" si="9">IFERROR(IF(P6&gt;=1,P6+1,""),"")</f>
        <v>44571</v>
      </c>
      <c r="R6" s="20">
        <f t="shared" ref="R6:R17" ca="1" si="10">IFERROR(IF(Q6&gt;=1,Q6+1,""),"")</f>
        <v>44572</v>
      </c>
      <c r="S6" s="20">
        <f t="shared" ref="S6:S17" ca="1" si="11">IFERROR(IF(R6&gt;=1,R6+1,""),"")</f>
        <v>44573</v>
      </c>
      <c r="T6" s="20">
        <f t="shared" ref="T6:T17" ca="1" si="12">IFERROR(IF(S6&gt;=1,S6+1,""),"")</f>
        <v>44574</v>
      </c>
      <c r="U6" s="20">
        <f t="shared" ref="U6:U17" ca="1" si="13">IFERROR(IF(T6&gt;=1,T6+1,""),"")</f>
        <v>44575</v>
      </c>
      <c r="V6" s="20">
        <f t="shared" ref="V6:V17" ca="1" si="14">IFERROR(IF(U6&gt;=1,U6+1,""),"")</f>
        <v>44576</v>
      </c>
      <c r="W6" s="20">
        <f t="shared" ref="W6:W17" ca="1" si="15">IFERROR(IF(V6&gt;=1,V6+1,""),"")</f>
        <v>44577</v>
      </c>
      <c r="X6" s="20">
        <f t="shared" ref="X6:X17" ca="1" si="16">IFERROR(IF(W6&gt;=1,W6+1,""),"")</f>
        <v>44578</v>
      </c>
      <c r="Y6" s="20">
        <f t="shared" ref="Y6:Y17" ca="1" si="17">IFERROR(IF(X6&gt;=1,X6+1,""),"")</f>
        <v>44579</v>
      </c>
      <c r="Z6" s="20">
        <f t="shared" ref="Z6:Z17" ca="1" si="18">IFERROR(IF(Y6&gt;=1,Y6+1,""),"")</f>
        <v>44580</v>
      </c>
      <c r="AA6" s="20">
        <f t="shared" ref="AA6:AA17" ca="1" si="19">IFERROR(IF(Z6&gt;=1,Z6+1,""),"")</f>
        <v>44581</v>
      </c>
      <c r="AB6" s="20">
        <f t="shared" ref="AB6:AB17" ca="1" si="20">IFERROR(IF(AA6&gt;=1,AA6+1,""),"")</f>
        <v>44582</v>
      </c>
      <c r="AC6" s="20">
        <f t="shared" ref="AC6:AC17" ca="1" si="21">IFERROR(IF(AB6&gt;=1,AB6+1,""),"")</f>
        <v>44583</v>
      </c>
      <c r="AD6" s="20">
        <f t="shared" ref="AD6:AD17" ca="1" si="22">IFERROR(IF(AC6&gt;=1,AC6+1,""),"")</f>
        <v>44584</v>
      </c>
      <c r="AE6" s="20">
        <f t="shared" ref="AE6:AE17" ca="1" si="23">IFERROR(IF(AD6&gt;=1,AD6+1,""),"")</f>
        <v>44585</v>
      </c>
      <c r="AF6" s="20">
        <f t="shared" ref="AF6:AF17" ca="1" si="24">IFERROR(IF(AE6&gt;=1,AE6+1,""),"")</f>
        <v>44586</v>
      </c>
      <c r="AG6" s="20">
        <f t="shared" ref="AG6:AG17" ca="1" si="25">IFERROR(IF(AF6&gt;=1,AF6+1,""),"")</f>
        <v>44587</v>
      </c>
      <c r="AH6" s="20">
        <f t="shared" ref="AH6:AH17" ca="1" si="26">IFERROR(IF(AG6&gt;=1,AG6+1,""),"")</f>
        <v>44588</v>
      </c>
      <c r="AI6" s="20">
        <f t="shared" ref="AI6:AI17" ca="1" si="27">IFERROR(IF(AH6&gt;=1,AH6+1,""),"")</f>
        <v>44589</v>
      </c>
      <c r="AJ6" s="20">
        <f t="shared" ref="AJ6:AJ17" ca="1" si="28">IFERROR(IF(AI6&gt;=1,AI6+1,""),"")</f>
        <v>44590</v>
      </c>
      <c r="AK6" s="20">
        <f t="shared" ref="AK6:AK17" ca="1" si="29">IFERROR(IF(AJ6&gt;=1,AJ6+1,""),"")</f>
        <v>44591</v>
      </c>
      <c r="AL6" s="20">
        <f t="shared" ref="AL6:AR17" ca="1" si="30">IFERROR(IF(AND(AK6&gt;=1,AK6+1&lt;=DATE(Calendar_Year,ROW($A1)+1,0)),AK6+1,""),"")</f>
        <v>44592</v>
      </c>
      <c r="AM6" s="20" t="str">
        <f t="shared" ca="1" si="30"/>
        <v/>
      </c>
      <c r="AN6" s="20" t="str">
        <f t="shared" ca="1" si="30"/>
        <v/>
      </c>
      <c r="AO6" s="20" t="str">
        <f t="shared" ca="1" si="30"/>
        <v/>
      </c>
      <c r="AP6" s="20" t="str">
        <f t="shared" ca="1" si="30"/>
        <v/>
      </c>
      <c r="AQ6" s="20" t="str">
        <f t="shared" ca="1" si="30"/>
        <v/>
      </c>
      <c r="AR6" s="20" t="str">
        <f t="shared" ca="1" si="30"/>
        <v/>
      </c>
    </row>
    <row r="7" spans="1:44" ht="18.75" customHeight="1" x14ac:dyDescent="0.3">
      <c r="B7" s="13" t="s">
        <v>5</v>
      </c>
      <c r="C7" s="20" t="str">
        <f t="shared" ca="1" si="0"/>
        <v/>
      </c>
      <c r="D7" s="20">
        <f t="shared" ca="1" si="1"/>
        <v>44593</v>
      </c>
      <c r="E7" s="20">
        <f t="shared" ca="1" si="1"/>
        <v>44594</v>
      </c>
      <c r="F7" s="20">
        <f t="shared" ca="1" si="1"/>
        <v>44595</v>
      </c>
      <c r="G7" s="20">
        <f t="shared" ca="1" si="1"/>
        <v>44596</v>
      </c>
      <c r="H7" s="20">
        <f t="shared" ca="1" si="1"/>
        <v>44597</v>
      </c>
      <c r="I7" s="20">
        <f t="shared" ca="1" si="1"/>
        <v>44598</v>
      </c>
      <c r="J7" s="20">
        <f t="shared" ca="1" si="2"/>
        <v>44599</v>
      </c>
      <c r="K7" s="20">
        <f t="shared" ca="1" si="3"/>
        <v>44600</v>
      </c>
      <c r="L7" s="20">
        <f t="shared" ca="1" si="4"/>
        <v>44601</v>
      </c>
      <c r="M7" s="20">
        <f t="shared" ca="1" si="5"/>
        <v>44602</v>
      </c>
      <c r="N7" s="20">
        <f t="shared" ca="1" si="6"/>
        <v>44603</v>
      </c>
      <c r="O7" s="20">
        <f t="shared" ca="1" si="7"/>
        <v>44604</v>
      </c>
      <c r="P7" s="20">
        <f t="shared" ca="1" si="8"/>
        <v>44605</v>
      </c>
      <c r="Q7" s="20">
        <f t="shared" ca="1" si="9"/>
        <v>44606</v>
      </c>
      <c r="R7" s="20">
        <f t="shared" ca="1" si="10"/>
        <v>44607</v>
      </c>
      <c r="S7" s="20">
        <f t="shared" ca="1" si="11"/>
        <v>44608</v>
      </c>
      <c r="T7" s="20">
        <f t="shared" ca="1" si="12"/>
        <v>44609</v>
      </c>
      <c r="U7" s="20">
        <f t="shared" ca="1" si="13"/>
        <v>44610</v>
      </c>
      <c r="V7" s="20">
        <f t="shared" ca="1" si="14"/>
        <v>44611</v>
      </c>
      <c r="W7" s="20">
        <f t="shared" ca="1" si="15"/>
        <v>44612</v>
      </c>
      <c r="X7" s="20">
        <f t="shared" ca="1" si="16"/>
        <v>44613</v>
      </c>
      <c r="Y7" s="20">
        <f t="shared" ca="1" si="17"/>
        <v>44614</v>
      </c>
      <c r="Z7" s="20">
        <f t="shared" ca="1" si="18"/>
        <v>44615</v>
      </c>
      <c r="AA7" s="20">
        <f t="shared" ca="1" si="19"/>
        <v>44616</v>
      </c>
      <c r="AB7" s="20">
        <f t="shared" ca="1" si="20"/>
        <v>44617</v>
      </c>
      <c r="AC7" s="20">
        <f t="shared" ca="1" si="21"/>
        <v>44618</v>
      </c>
      <c r="AD7" s="20">
        <f t="shared" ca="1" si="22"/>
        <v>44619</v>
      </c>
      <c r="AE7" s="20">
        <f t="shared" ca="1" si="23"/>
        <v>44620</v>
      </c>
      <c r="AF7" s="20">
        <f t="shared" ca="1" si="24"/>
        <v>44621</v>
      </c>
      <c r="AG7" s="20">
        <f t="shared" ca="1" si="25"/>
        <v>44622</v>
      </c>
      <c r="AH7" s="20">
        <f t="shared" ca="1" si="26"/>
        <v>44623</v>
      </c>
      <c r="AI7" s="20">
        <f t="shared" ca="1" si="27"/>
        <v>44624</v>
      </c>
      <c r="AJ7" s="20">
        <f t="shared" ca="1" si="28"/>
        <v>44625</v>
      </c>
      <c r="AK7" s="20">
        <f t="shared" ca="1" si="29"/>
        <v>44626</v>
      </c>
      <c r="AL7" s="20" t="str">
        <f t="shared" ca="1" si="30"/>
        <v/>
      </c>
      <c r="AM7" s="20" t="str">
        <f t="shared" ca="1" si="30"/>
        <v/>
      </c>
      <c r="AN7" s="20" t="str">
        <f t="shared" ca="1" si="30"/>
        <v/>
      </c>
      <c r="AO7" s="20" t="str">
        <f t="shared" ca="1" si="30"/>
        <v/>
      </c>
      <c r="AP7" s="20" t="str">
        <f t="shared" ca="1" si="30"/>
        <v/>
      </c>
      <c r="AQ7" s="20" t="str">
        <f t="shared" ca="1" si="30"/>
        <v/>
      </c>
      <c r="AR7" s="20" t="str">
        <f t="shared" ca="1" si="30"/>
        <v/>
      </c>
    </row>
    <row r="8" spans="1:44" ht="18.75" customHeight="1" x14ac:dyDescent="0.3">
      <c r="A8" s="17"/>
      <c r="B8" s="13" t="s">
        <v>6</v>
      </c>
      <c r="C8" s="20" t="str">
        <f t="shared" ca="1" si="0"/>
        <v/>
      </c>
      <c r="D8" s="20">
        <f t="shared" ca="1" si="1"/>
        <v>44621</v>
      </c>
      <c r="E8" s="20">
        <f t="shared" ca="1" si="1"/>
        <v>44622</v>
      </c>
      <c r="F8" s="20">
        <f t="shared" ca="1" si="1"/>
        <v>44623</v>
      </c>
      <c r="G8" s="20">
        <f t="shared" ca="1" si="1"/>
        <v>44624</v>
      </c>
      <c r="H8" s="20">
        <f t="shared" ca="1" si="1"/>
        <v>44625</v>
      </c>
      <c r="I8" s="20">
        <f t="shared" ca="1" si="1"/>
        <v>44626</v>
      </c>
      <c r="J8" s="20">
        <f t="shared" ca="1" si="2"/>
        <v>44627</v>
      </c>
      <c r="K8" s="20">
        <f t="shared" ca="1" si="3"/>
        <v>44628</v>
      </c>
      <c r="L8" s="20">
        <f t="shared" ca="1" si="4"/>
        <v>44629</v>
      </c>
      <c r="M8" s="20">
        <f t="shared" ca="1" si="5"/>
        <v>44630</v>
      </c>
      <c r="N8" s="20">
        <f t="shared" ca="1" si="6"/>
        <v>44631</v>
      </c>
      <c r="O8" s="20">
        <f t="shared" ca="1" si="7"/>
        <v>44632</v>
      </c>
      <c r="P8" s="20">
        <f t="shared" ca="1" si="8"/>
        <v>44633</v>
      </c>
      <c r="Q8" s="20">
        <f t="shared" ca="1" si="9"/>
        <v>44634</v>
      </c>
      <c r="R8" s="20">
        <f t="shared" ca="1" si="10"/>
        <v>44635</v>
      </c>
      <c r="S8" s="20">
        <f t="shared" ca="1" si="11"/>
        <v>44636</v>
      </c>
      <c r="T8" s="20">
        <f t="shared" ca="1" si="12"/>
        <v>44637</v>
      </c>
      <c r="U8" s="20">
        <f t="shared" ca="1" si="13"/>
        <v>44638</v>
      </c>
      <c r="V8" s="20">
        <f t="shared" ca="1" si="14"/>
        <v>44639</v>
      </c>
      <c r="W8" s="20">
        <f t="shared" ca="1" si="15"/>
        <v>44640</v>
      </c>
      <c r="X8" s="20">
        <f t="shared" ca="1" si="16"/>
        <v>44641</v>
      </c>
      <c r="Y8" s="20">
        <f t="shared" ca="1" si="17"/>
        <v>44642</v>
      </c>
      <c r="Z8" s="20">
        <f t="shared" ca="1" si="18"/>
        <v>44643</v>
      </c>
      <c r="AA8" s="20">
        <f t="shared" ca="1" si="19"/>
        <v>44644</v>
      </c>
      <c r="AB8" s="20">
        <f t="shared" ca="1" si="20"/>
        <v>44645</v>
      </c>
      <c r="AC8" s="20">
        <f t="shared" ca="1" si="21"/>
        <v>44646</v>
      </c>
      <c r="AD8" s="20">
        <f t="shared" ca="1" si="22"/>
        <v>44647</v>
      </c>
      <c r="AE8" s="20">
        <f t="shared" ca="1" si="23"/>
        <v>44648</v>
      </c>
      <c r="AF8" s="20">
        <f t="shared" ca="1" si="24"/>
        <v>44649</v>
      </c>
      <c r="AG8" s="20">
        <f t="shared" ca="1" si="25"/>
        <v>44650</v>
      </c>
      <c r="AH8" s="20">
        <f t="shared" ca="1" si="26"/>
        <v>44651</v>
      </c>
      <c r="AI8" s="20">
        <f t="shared" ca="1" si="27"/>
        <v>44652</v>
      </c>
      <c r="AJ8" s="20">
        <f t="shared" ca="1" si="28"/>
        <v>44653</v>
      </c>
      <c r="AK8" s="20">
        <f t="shared" ca="1" si="29"/>
        <v>44654</v>
      </c>
      <c r="AL8" s="20" t="str">
        <f t="shared" ca="1" si="30"/>
        <v/>
      </c>
      <c r="AM8" s="20" t="str">
        <f t="shared" ca="1" si="30"/>
        <v/>
      </c>
      <c r="AN8" s="20" t="str">
        <f t="shared" ca="1" si="30"/>
        <v/>
      </c>
      <c r="AO8" s="20" t="str">
        <f t="shared" ca="1" si="30"/>
        <v/>
      </c>
      <c r="AP8" s="20" t="str">
        <f t="shared" ca="1" si="30"/>
        <v/>
      </c>
      <c r="AQ8" s="20" t="str">
        <f t="shared" ca="1" si="30"/>
        <v/>
      </c>
      <c r="AR8" s="20" t="str">
        <f t="shared" ca="1" si="30"/>
        <v/>
      </c>
    </row>
    <row r="9" spans="1:44" ht="18.75" customHeight="1" x14ac:dyDescent="0.3">
      <c r="B9" s="13" t="s">
        <v>7</v>
      </c>
      <c r="C9" s="20" t="str">
        <f t="shared" ca="1" si="0"/>
        <v/>
      </c>
      <c r="D9" s="20" t="str">
        <f t="shared" ca="1" si="1"/>
        <v/>
      </c>
      <c r="E9" s="20" t="str">
        <f t="shared" ca="1" si="1"/>
        <v/>
      </c>
      <c r="F9" s="20" t="str">
        <f t="shared" ca="1" si="1"/>
        <v/>
      </c>
      <c r="G9" s="20">
        <f t="shared" ca="1" si="1"/>
        <v>44652</v>
      </c>
      <c r="H9" s="20">
        <f t="shared" ca="1" si="1"/>
        <v>44653</v>
      </c>
      <c r="I9" s="20">
        <f t="shared" ca="1" si="1"/>
        <v>44654</v>
      </c>
      <c r="J9" s="20">
        <f t="shared" ca="1" si="2"/>
        <v>44655</v>
      </c>
      <c r="K9" s="20">
        <f t="shared" ca="1" si="3"/>
        <v>44656</v>
      </c>
      <c r="L9" s="20">
        <f t="shared" ca="1" si="4"/>
        <v>44657</v>
      </c>
      <c r="M9" s="20">
        <f t="shared" ca="1" si="5"/>
        <v>44658</v>
      </c>
      <c r="N9" s="20">
        <f t="shared" ca="1" si="6"/>
        <v>44659</v>
      </c>
      <c r="O9" s="20">
        <f t="shared" ca="1" si="7"/>
        <v>44660</v>
      </c>
      <c r="P9" s="20">
        <f t="shared" ca="1" si="8"/>
        <v>44661</v>
      </c>
      <c r="Q9" s="20">
        <f t="shared" ca="1" si="9"/>
        <v>44662</v>
      </c>
      <c r="R9" s="20">
        <f t="shared" ca="1" si="10"/>
        <v>44663</v>
      </c>
      <c r="S9" s="20">
        <f t="shared" ca="1" si="11"/>
        <v>44664</v>
      </c>
      <c r="T9" s="20">
        <f t="shared" ca="1" si="12"/>
        <v>44665</v>
      </c>
      <c r="U9" s="20">
        <f t="shared" ca="1" si="13"/>
        <v>44666</v>
      </c>
      <c r="V9" s="20">
        <f t="shared" ca="1" si="14"/>
        <v>44667</v>
      </c>
      <c r="W9" s="20">
        <f t="shared" ca="1" si="15"/>
        <v>44668</v>
      </c>
      <c r="X9" s="20">
        <f t="shared" ca="1" si="16"/>
        <v>44669</v>
      </c>
      <c r="Y9" s="20">
        <f t="shared" ca="1" si="17"/>
        <v>44670</v>
      </c>
      <c r="Z9" s="20">
        <f t="shared" ca="1" si="18"/>
        <v>44671</v>
      </c>
      <c r="AA9" s="20">
        <f t="shared" ca="1" si="19"/>
        <v>44672</v>
      </c>
      <c r="AB9" s="20">
        <f t="shared" ca="1" si="20"/>
        <v>44673</v>
      </c>
      <c r="AC9" s="20">
        <f t="shared" ca="1" si="21"/>
        <v>44674</v>
      </c>
      <c r="AD9" s="20">
        <f t="shared" ca="1" si="22"/>
        <v>44675</v>
      </c>
      <c r="AE9" s="20">
        <f t="shared" ca="1" si="23"/>
        <v>44676</v>
      </c>
      <c r="AF9" s="20">
        <f t="shared" ca="1" si="24"/>
        <v>44677</v>
      </c>
      <c r="AG9" s="20">
        <f t="shared" ca="1" si="25"/>
        <v>44678</v>
      </c>
      <c r="AH9" s="20">
        <f t="shared" ca="1" si="26"/>
        <v>44679</v>
      </c>
      <c r="AI9" s="20">
        <f t="shared" ca="1" si="27"/>
        <v>44680</v>
      </c>
      <c r="AJ9" s="20">
        <f t="shared" ca="1" si="28"/>
        <v>44681</v>
      </c>
      <c r="AK9" s="20">
        <f t="shared" ca="1" si="29"/>
        <v>44682</v>
      </c>
      <c r="AL9" s="20" t="str">
        <f t="shared" ca="1" si="30"/>
        <v/>
      </c>
      <c r="AM9" s="20" t="str">
        <f t="shared" ca="1" si="30"/>
        <v/>
      </c>
      <c r="AN9" s="20" t="str">
        <f t="shared" ca="1" si="30"/>
        <v/>
      </c>
      <c r="AO9" s="20" t="str">
        <f t="shared" ca="1" si="30"/>
        <v/>
      </c>
      <c r="AP9" s="20" t="str">
        <f t="shared" ca="1" si="30"/>
        <v/>
      </c>
      <c r="AQ9" s="20" t="str">
        <f t="shared" ca="1" si="30"/>
        <v/>
      </c>
      <c r="AR9" s="20" t="str">
        <f t="shared" ca="1" si="30"/>
        <v/>
      </c>
    </row>
    <row r="10" spans="1:44" ht="18.75" customHeight="1" x14ac:dyDescent="0.3">
      <c r="B10" s="13" t="s">
        <v>8</v>
      </c>
      <c r="C10" s="20" t="str">
        <f t="shared" ca="1" si="0"/>
        <v/>
      </c>
      <c r="D10" s="20" t="str">
        <f t="shared" ca="1" si="1"/>
        <v/>
      </c>
      <c r="E10" s="20" t="str">
        <f t="shared" ca="1" si="1"/>
        <v/>
      </c>
      <c r="F10" s="20" t="str">
        <f t="shared" ca="1" si="1"/>
        <v/>
      </c>
      <c r="G10" s="20" t="str">
        <f t="shared" ca="1" si="1"/>
        <v/>
      </c>
      <c r="H10" s="20" t="str">
        <f t="shared" ca="1" si="1"/>
        <v/>
      </c>
      <c r="I10" s="20">
        <f t="shared" ca="1" si="1"/>
        <v>44682</v>
      </c>
      <c r="J10" s="20">
        <f t="shared" ca="1" si="2"/>
        <v>44683</v>
      </c>
      <c r="K10" s="20">
        <f t="shared" ca="1" si="3"/>
        <v>44684</v>
      </c>
      <c r="L10" s="20">
        <f t="shared" ca="1" si="4"/>
        <v>44685</v>
      </c>
      <c r="M10" s="20">
        <f t="shared" ca="1" si="5"/>
        <v>44686</v>
      </c>
      <c r="N10" s="20">
        <f t="shared" ca="1" si="6"/>
        <v>44687</v>
      </c>
      <c r="O10" s="20">
        <f t="shared" ca="1" si="7"/>
        <v>44688</v>
      </c>
      <c r="P10" s="20">
        <f t="shared" ca="1" si="8"/>
        <v>44689</v>
      </c>
      <c r="Q10" s="20">
        <f t="shared" ca="1" si="9"/>
        <v>44690</v>
      </c>
      <c r="R10" s="20">
        <f t="shared" ca="1" si="10"/>
        <v>44691</v>
      </c>
      <c r="S10" s="20">
        <f t="shared" ca="1" si="11"/>
        <v>44692</v>
      </c>
      <c r="T10" s="20">
        <f t="shared" ca="1" si="12"/>
        <v>44693</v>
      </c>
      <c r="U10" s="20">
        <f t="shared" ca="1" si="13"/>
        <v>44694</v>
      </c>
      <c r="V10" s="20">
        <f t="shared" ca="1" si="14"/>
        <v>44695</v>
      </c>
      <c r="W10" s="20">
        <f t="shared" ca="1" si="15"/>
        <v>44696</v>
      </c>
      <c r="X10" s="20">
        <f t="shared" ca="1" si="16"/>
        <v>44697</v>
      </c>
      <c r="Y10" s="20">
        <f t="shared" ca="1" si="17"/>
        <v>44698</v>
      </c>
      <c r="Z10" s="20">
        <f t="shared" ca="1" si="18"/>
        <v>44699</v>
      </c>
      <c r="AA10" s="20">
        <f t="shared" ca="1" si="19"/>
        <v>44700</v>
      </c>
      <c r="AB10" s="20">
        <f t="shared" ca="1" si="20"/>
        <v>44701</v>
      </c>
      <c r="AC10" s="20">
        <f t="shared" ca="1" si="21"/>
        <v>44702</v>
      </c>
      <c r="AD10" s="20">
        <f t="shared" ca="1" si="22"/>
        <v>44703</v>
      </c>
      <c r="AE10" s="20">
        <f t="shared" ca="1" si="23"/>
        <v>44704</v>
      </c>
      <c r="AF10" s="20">
        <f t="shared" ca="1" si="24"/>
        <v>44705</v>
      </c>
      <c r="AG10" s="20">
        <f t="shared" ca="1" si="25"/>
        <v>44706</v>
      </c>
      <c r="AH10" s="20">
        <f t="shared" ca="1" si="26"/>
        <v>44707</v>
      </c>
      <c r="AI10" s="20">
        <f t="shared" ca="1" si="27"/>
        <v>44708</v>
      </c>
      <c r="AJ10" s="20">
        <f t="shared" ca="1" si="28"/>
        <v>44709</v>
      </c>
      <c r="AK10" s="20">
        <f t="shared" ca="1" si="29"/>
        <v>44710</v>
      </c>
      <c r="AL10" s="20">
        <f t="shared" ca="1" si="30"/>
        <v>44711</v>
      </c>
      <c r="AM10" s="20">
        <f t="shared" ca="1" si="30"/>
        <v>44712</v>
      </c>
      <c r="AN10" s="20" t="str">
        <f t="shared" ca="1" si="30"/>
        <v/>
      </c>
      <c r="AO10" s="20" t="str">
        <f t="shared" ca="1" si="30"/>
        <v/>
      </c>
      <c r="AP10" s="20" t="str">
        <f t="shared" ca="1" si="30"/>
        <v/>
      </c>
      <c r="AQ10" s="20" t="str">
        <f t="shared" ca="1" si="30"/>
        <v/>
      </c>
      <c r="AR10" s="20" t="str">
        <f t="shared" ca="1" si="30"/>
        <v/>
      </c>
    </row>
    <row r="11" spans="1:44" ht="18.75" customHeight="1" x14ac:dyDescent="0.3">
      <c r="B11" s="13" t="s">
        <v>9</v>
      </c>
      <c r="C11" s="20" t="str">
        <f t="shared" ca="1" si="0"/>
        <v/>
      </c>
      <c r="D11" s="20" t="str">
        <f t="shared" ca="1" si="1"/>
        <v/>
      </c>
      <c r="E11" s="20">
        <f t="shared" ca="1" si="1"/>
        <v>44713</v>
      </c>
      <c r="F11" s="20">
        <f t="shared" ca="1" si="1"/>
        <v>44714</v>
      </c>
      <c r="G11" s="20">
        <f t="shared" ca="1" si="1"/>
        <v>44715</v>
      </c>
      <c r="H11" s="20">
        <f t="shared" ca="1" si="1"/>
        <v>44716</v>
      </c>
      <c r="I11" s="20">
        <f t="shared" ca="1" si="1"/>
        <v>44717</v>
      </c>
      <c r="J11" s="20">
        <f t="shared" ca="1" si="2"/>
        <v>44718</v>
      </c>
      <c r="K11" s="20">
        <f t="shared" ca="1" si="3"/>
        <v>44719</v>
      </c>
      <c r="L11" s="20">
        <f t="shared" ca="1" si="4"/>
        <v>44720</v>
      </c>
      <c r="M11" s="20">
        <f t="shared" ca="1" si="5"/>
        <v>44721</v>
      </c>
      <c r="N11" s="20">
        <f t="shared" ca="1" si="6"/>
        <v>44722</v>
      </c>
      <c r="O11" s="20">
        <f t="shared" ca="1" si="7"/>
        <v>44723</v>
      </c>
      <c r="P11" s="20">
        <f t="shared" ca="1" si="8"/>
        <v>44724</v>
      </c>
      <c r="Q11" s="20">
        <f t="shared" ca="1" si="9"/>
        <v>44725</v>
      </c>
      <c r="R11" s="20">
        <f t="shared" ca="1" si="10"/>
        <v>44726</v>
      </c>
      <c r="S11" s="20">
        <f t="shared" ca="1" si="11"/>
        <v>44727</v>
      </c>
      <c r="T11" s="20">
        <f t="shared" ca="1" si="12"/>
        <v>44728</v>
      </c>
      <c r="U11" s="20">
        <f t="shared" ca="1" si="13"/>
        <v>44729</v>
      </c>
      <c r="V11" s="20">
        <f t="shared" ca="1" si="14"/>
        <v>44730</v>
      </c>
      <c r="W11" s="20">
        <f t="shared" ca="1" si="15"/>
        <v>44731</v>
      </c>
      <c r="X11" s="20">
        <f t="shared" ca="1" si="16"/>
        <v>44732</v>
      </c>
      <c r="Y11" s="20">
        <f t="shared" ca="1" si="17"/>
        <v>44733</v>
      </c>
      <c r="Z11" s="20">
        <f t="shared" ca="1" si="18"/>
        <v>44734</v>
      </c>
      <c r="AA11" s="20">
        <f t="shared" ca="1" si="19"/>
        <v>44735</v>
      </c>
      <c r="AB11" s="20">
        <f t="shared" ca="1" si="20"/>
        <v>44736</v>
      </c>
      <c r="AC11" s="20">
        <f t="shared" ca="1" si="21"/>
        <v>44737</v>
      </c>
      <c r="AD11" s="20">
        <f t="shared" ca="1" si="22"/>
        <v>44738</v>
      </c>
      <c r="AE11" s="20">
        <f t="shared" ca="1" si="23"/>
        <v>44739</v>
      </c>
      <c r="AF11" s="20">
        <f t="shared" ca="1" si="24"/>
        <v>44740</v>
      </c>
      <c r="AG11" s="20">
        <f t="shared" ca="1" si="25"/>
        <v>44741</v>
      </c>
      <c r="AH11" s="20">
        <f t="shared" ca="1" si="26"/>
        <v>44742</v>
      </c>
      <c r="AI11" s="20">
        <f t="shared" ca="1" si="27"/>
        <v>44743</v>
      </c>
      <c r="AJ11" s="20">
        <f t="shared" ca="1" si="28"/>
        <v>44744</v>
      </c>
      <c r="AK11" s="20">
        <f t="shared" ca="1" si="29"/>
        <v>44745</v>
      </c>
      <c r="AL11" s="20" t="str">
        <f t="shared" ca="1" si="30"/>
        <v/>
      </c>
      <c r="AM11" s="20" t="str">
        <f t="shared" ca="1" si="30"/>
        <v/>
      </c>
      <c r="AN11" s="20" t="str">
        <f t="shared" ca="1" si="30"/>
        <v/>
      </c>
      <c r="AO11" s="20" t="str">
        <f t="shared" ca="1" si="30"/>
        <v/>
      </c>
      <c r="AP11" s="20" t="str">
        <f t="shared" ca="1" si="30"/>
        <v/>
      </c>
      <c r="AQ11" s="20" t="str">
        <f t="shared" ca="1" si="30"/>
        <v/>
      </c>
      <c r="AR11" s="20" t="str">
        <f t="shared" ca="1" si="30"/>
        <v/>
      </c>
    </row>
    <row r="12" spans="1:44" ht="18.75" customHeight="1" x14ac:dyDescent="0.3">
      <c r="B12" s="13" t="s">
        <v>10</v>
      </c>
      <c r="C12" s="20" t="str">
        <f t="shared" ca="1" si="0"/>
        <v/>
      </c>
      <c r="D12" s="20" t="str">
        <f t="shared" ca="1" si="1"/>
        <v/>
      </c>
      <c r="E12" s="20" t="str">
        <f t="shared" ca="1" si="1"/>
        <v/>
      </c>
      <c r="F12" s="20" t="str">
        <f t="shared" ca="1" si="1"/>
        <v/>
      </c>
      <c r="G12" s="20">
        <f t="shared" ca="1" si="1"/>
        <v>44743</v>
      </c>
      <c r="H12" s="20">
        <f t="shared" ca="1" si="1"/>
        <v>44744</v>
      </c>
      <c r="I12" s="20">
        <f t="shared" ca="1" si="1"/>
        <v>44745</v>
      </c>
      <c r="J12" s="20">
        <f t="shared" ca="1" si="2"/>
        <v>44746</v>
      </c>
      <c r="K12" s="20">
        <f t="shared" ca="1" si="3"/>
        <v>44747</v>
      </c>
      <c r="L12" s="20">
        <f t="shared" ca="1" si="4"/>
        <v>44748</v>
      </c>
      <c r="M12" s="20">
        <f t="shared" ca="1" si="5"/>
        <v>44749</v>
      </c>
      <c r="N12" s="20">
        <f t="shared" ca="1" si="6"/>
        <v>44750</v>
      </c>
      <c r="O12" s="20">
        <f t="shared" ca="1" si="7"/>
        <v>44751</v>
      </c>
      <c r="P12" s="20">
        <f t="shared" ca="1" si="8"/>
        <v>44752</v>
      </c>
      <c r="Q12" s="20">
        <f t="shared" ca="1" si="9"/>
        <v>44753</v>
      </c>
      <c r="R12" s="20">
        <f t="shared" ca="1" si="10"/>
        <v>44754</v>
      </c>
      <c r="S12" s="20">
        <f t="shared" ca="1" si="11"/>
        <v>44755</v>
      </c>
      <c r="T12" s="20">
        <f t="shared" ca="1" si="12"/>
        <v>44756</v>
      </c>
      <c r="U12" s="20">
        <f t="shared" ca="1" si="13"/>
        <v>44757</v>
      </c>
      <c r="V12" s="20">
        <f t="shared" ca="1" si="14"/>
        <v>44758</v>
      </c>
      <c r="W12" s="20">
        <f t="shared" ca="1" si="15"/>
        <v>44759</v>
      </c>
      <c r="X12" s="20">
        <f t="shared" ca="1" si="16"/>
        <v>44760</v>
      </c>
      <c r="Y12" s="20">
        <f t="shared" ca="1" si="17"/>
        <v>44761</v>
      </c>
      <c r="Z12" s="20">
        <f t="shared" ca="1" si="18"/>
        <v>44762</v>
      </c>
      <c r="AA12" s="20">
        <f t="shared" ca="1" si="19"/>
        <v>44763</v>
      </c>
      <c r="AB12" s="20">
        <f t="shared" ca="1" si="20"/>
        <v>44764</v>
      </c>
      <c r="AC12" s="20">
        <f t="shared" ca="1" si="21"/>
        <v>44765</v>
      </c>
      <c r="AD12" s="20">
        <f t="shared" ca="1" si="22"/>
        <v>44766</v>
      </c>
      <c r="AE12" s="20">
        <f t="shared" ca="1" si="23"/>
        <v>44767</v>
      </c>
      <c r="AF12" s="20">
        <f t="shared" ca="1" si="24"/>
        <v>44768</v>
      </c>
      <c r="AG12" s="20">
        <f t="shared" ca="1" si="25"/>
        <v>44769</v>
      </c>
      <c r="AH12" s="20">
        <f t="shared" ca="1" si="26"/>
        <v>44770</v>
      </c>
      <c r="AI12" s="20">
        <f t="shared" ca="1" si="27"/>
        <v>44771</v>
      </c>
      <c r="AJ12" s="20">
        <f t="shared" ca="1" si="28"/>
        <v>44772</v>
      </c>
      <c r="AK12" s="20">
        <f t="shared" ca="1" si="29"/>
        <v>44773</v>
      </c>
      <c r="AL12" s="20" t="str">
        <f t="shared" ca="1" si="30"/>
        <v/>
      </c>
      <c r="AM12" s="20" t="str">
        <f t="shared" ca="1" si="30"/>
        <v/>
      </c>
      <c r="AN12" s="20" t="str">
        <f t="shared" ca="1" si="30"/>
        <v/>
      </c>
      <c r="AO12" s="20" t="str">
        <f t="shared" ca="1" si="30"/>
        <v/>
      </c>
      <c r="AP12" s="20" t="str">
        <f t="shared" ca="1" si="30"/>
        <v/>
      </c>
      <c r="AQ12" s="20" t="str">
        <f t="shared" ca="1" si="30"/>
        <v/>
      </c>
      <c r="AR12" s="20" t="str">
        <f t="shared" ca="1" si="30"/>
        <v/>
      </c>
    </row>
    <row r="13" spans="1:44" ht="18.75" customHeight="1" x14ac:dyDescent="0.3">
      <c r="B13" s="13" t="s">
        <v>11</v>
      </c>
      <c r="C13" s="20">
        <f t="shared" ca="1" si="0"/>
        <v>44774</v>
      </c>
      <c r="D13" s="20">
        <f t="shared" ca="1" si="1"/>
        <v>44775</v>
      </c>
      <c r="E13" s="20">
        <f t="shared" ca="1" si="1"/>
        <v>44776</v>
      </c>
      <c r="F13" s="20">
        <f t="shared" ca="1" si="1"/>
        <v>44777</v>
      </c>
      <c r="G13" s="20">
        <f t="shared" ca="1" si="1"/>
        <v>44778</v>
      </c>
      <c r="H13" s="20">
        <f t="shared" ca="1" si="1"/>
        <v>44779</v>
      </c>
      <c r="I13" s="20">
        <f t="shared" ca="1" si="1"/>
        <v>44780</v>
      </c>
      <c r="J13" s="20">
        <f t="shared" ca="1" si="2"/>
        <v>44781</v>
      </c>
      <c r="K13" s="20">
        <f t="shared" ca="1" si="3"/>
        <v>44782</v>
      </c>
      <c r="L13" s="20">
        <f t="shared" ca="1" si="4"/>
        <v>44783</v>
      </c>
      <c r="M13" s="20">
        <f t="shared" ca="1" si="5"/>
        <v>44784</v>
      </c>
      <c r="N13" s="20">
        <f t="shared" ca="1" si="6"/>
        <v>44785</v>
      </c>
      <c r="O13" s="20">
        <f t="shared" ca="1" si="7"/>
        <v>44786</v>
      </c>
      <c r="P13" s="20">
        <f t="shared" ca="1" si="8"/>
        <v>44787</v>
      </c>
      <c r="Q13" s="20">
        <f t="shared" ca="1" si="9"/>
        <v>44788</v>
      </c>
      <c r="R13" s="20">
        <f t="shared" ca="1" si="10"/>
        <v>44789</v>
      </c>
      <c r="S13" s="20">
        <f t="shared" ca="1" si="11"/>
        <v>44790</v>
      </c>
      <c r="T13" s="20">
        <f t="shared" ca="1" si="12"/>
        <v>44791</v>
      </c>
      <c r="U13" s="20">
        <f t="shared" ca="1" si="13"/>
        <v>44792</v>
      </c>
      <c r="V13" s="20">
        <f t="shared" ca="1" si="14"/>
        <v>44793</v>
      </c>
      <c r="W13" s="20">
        <f t="shared" ca="1" si="15"/>
        <v>44794</v>
      </c>
      <c r="X13" s="20">
        <f t="shared" ca="1" si="16"/>
        <v>44795</v>
      </c>
      <c r="Y13" s="20">
        <f t="shared" ca="1" si="17"/>
        <v>44796</v>
      </c>
      <c r="Z13" s="20">
        <f t="shared" ca="1" si="18"/>
        <v>44797</v>
      </c>
      <c r="AA13" s="20">
        <f t="shared" ca="1" si="19"/>
        <v>44798</v>
      </c>
      <c r="AB13" s="20">
        <f t="shared" ca="1" si="20"/>
        <v>44799</v>
      </c>
      <c r="AC13" s="20">
        <f t="shared" ca="1" si="21"/>
        <v>44800</v>
      </c>
      <c r="AD13" s="20">
        <f t="shared" ca="1" si="22"/>
        <v>44801</v>
      </c>
      <c r="AE13" s="20">
        <f t="shared" ca="1" si="23"/>
        <v>44802</v>
      </c>
      <c r="AF13" s="20">
        <f t="shared" ca="1" si="24"/>
        <v>44803</v>
      </c>
      <c r="AG13" s="20">
        <f t="shared" ca="1" si="25"/>
        <v>44804</v>
      </c>
      <c r="AH13" s="20">
        <f t="shared" ca="1" si="26"/>
        <v>44805</v>
      </c>
      <c r="AI13" s="20">
        <f t="shared" ca="1" si="27"/>
        <v>44806</v>
      </c>
      <c r="AJ13" s="20">
        <f t="shared" ca="1" si="28"/>
        <v>44807</v>
      </c>
      <c r="AK13" s="20">
        <f t="shared" ca="1" si="29"/>
        <v>44808</v>
      </c>
      <c r="AL13" s="20" t="str">
        <f t="shared" ca="1" si="30"/>
        <v/>
      </c>
      <c r="AM13" s="20" t="str">
        <f t="shared" ca="1" si="30"/>
        <v/>
      </c>
      <c r="AN13" s="20" t="str">
        <f t="shared" ca="1" si="30"/>
        <v/>
      </c>
      <c r="AO13" s="20" t="str">
        <f t="shared" ca="1" si="30"/>
        <v/>
      </c>
      <c r="AP13" s="20" t="str">
        <f t="shared" ca="1" si="30"/>
        <v/>
      </c>
      <c r="AQ13" s="20" t="str">
        <f t="shared" ca="1" si="30"/>
        <v/>
      </c>
      <c r="AR13" s="20" t="str">
        <f t="shared" ca="1" si="30"/>
        <v/>
      </c>
    </row>
    <row r="14" spans="1:44" ht="18.75" customHeight="1" x14ac:dyDescent="0.3">
      <c r="B14" s="13" t="s">
        <v>12</v>
      </c>
      <c r="C14" s="20" t="str">
        <f t="shared" ca="1" si="0"/>
        <v/>
      </c>
      <c r="D14" s="20" t="str">
        <f t="shared" ca="1" si="1"/>
        <v/>
      </c>
      <c r="E14" s="20" t="str">
        <f t="shared" ca="1" si="1"/>
        <v/>
      </c>
      <c r="F14" s="20">
        <f t="shared" ca="1" si="1"/>
        <v>44805</v>
      </c>
      <c r="G14" s="20">
        <f t="shared" ca="1" si="1"/>
        <v>44806</v>
      </c>
      <c r="H14" s="20">
        <f t="shared" ca="1" si="1"/>
        <v>44807</v>
      </c>
      <c r="I14" s="20">
        <f t="shared" ca="1" si="1"/>
        <v>44808</v>
      </c>
      <c r="J14" s="20">
        <f t="shared" ca="1" si="2"/>
        <v>44809</v>
      </c>
      <c r="K14" s="20">
        <f t="shared" ca="1" si="3"/>
        <v>44810</v>
      </c>
      <c r="L14" s="20">
        <f t="shared" ca="1" si="4"/>
        <v>44811</v>
      </c>
      <c r="M14" s="20">
        <f t="shared" ca="1" si="5"/>
        <v>44812</v>
      </c>
      <c r="N14" s="20">
        <f t="shared" ca="1" si="6"/>
        <v>44813</v>
      </c>
      <c r="O14" s="20">
        <f t="shared" ca="1" si="7"/>
        <v>44814</v>
      </c>
      <c r="P14" s="20">
        <f t="shared" ca="1" si="8"/>
        <v>44815</v>
      </c>
      <c r="Q14" s="20">
        <f t="shared" ca="1" si="9"/>
        <v>44816</v>
      </c>
      <c r="R14" s="20">
        <f t="shared" ca="1" si="10"/>
        <v>44817</v>
      </c>
      <c r="S14" s="20">
        <f t="shared" ca="1" si="11"/>
        <v>44818</v>
      </c>
      <c r="T14" s="20">
        <f t="shared" ca="1" si="12"/>
        <v>44819</v>
      </c>
      <c r="U14" s="20">
        <f t="shared" ca="1" si="13"/>
        <v>44820</v>
      </c>
      <c r="V14" s="20">
        <f t="shared" ca="1" si="14"/>
        <v>44821</v>
      </c>
      <c r="W14" s="20">
        <f t="shared" ca="1" si="15"/>
        <v>44822</v>
      </c>
      <c r="X14" s="20">
        <f t="shared" ca="1" si="16"/>
        <v>44823</v>
      </c>
      <c r="Y14" s="20">
        <f t="shared" ca="1" si="17"/>
        <v>44824</v>
      </c>
      <c r="Z14" s="20">
        <f t="shared" ca="1" si="18"/>
        <v>44825</v>
      </c>
      <c r="AA14" s="20">
        <f t="shared" ca="1" si="19"/>
        <v>44826</v>
      </c>
      <c r="AB14" s="20">
        <f t="shared" ca="1" si="20"/>
        <v>44827</v>
      </c>
      <c r="AC14" s="20">
        <f t="shared" ca="1" si="21"/>
        <v>44828</v>
      </c>
      <c r="AD14" s="20">
        <f t="shared" ca="1" si="22"/>
        <v>44829</v>
      </c>
      <c r="AE14" s="20">
        <f t="shared" ca="1" si="23"/>
        <v>44830</v>
      </c>
      <c r="AF14" s="20">
        <f t="shared" ca="1" si="24"/>
        <v>44831</v>
      </c>
      <c r="AG14" s="20">
        <f t="shared" ca="1" si="25"/>
        <v>44832</v>
      </c>
      <c r="AH14" s="20">
        <f t="shared" ca="1" si="26"/>
        <v>44833</v>
      </c>
      <c r="AI14" s="20">
        <f t="shared" ca="1" si="27"/>
        <v>44834</v>
      </c>
      <c r="AJ14" s="20">
        <f t="shared" ca="1" si="28"/>
        <v>44835</v>
      </c>
      <c r="AK14" s="20">
        <f t="shared" ca="1" si="29"/>
        <v>44836</v>
      </c>
      <c r="AL14" s="20" t="str">
        <f t="shared" ca="1" si="30"/>
        <v/>
      </c>
      <c r="AM14" s="20" t="str">
        <f t="shared" ca="1" si="30"/>
        <v/>
      </c>
      <c r="AN14" s="20" t="str">
        <f t="shared" ca="1" si="30"/>
        <v/>
      </c>
      <c r="AO14" s="20" t="str">
        <f t="shared" ca="1" si="30"/>
        <v/>
      </c>
      <c r="AP14" s="20" t="str">
        <f t="shared" ca="1" si="30"/>
        <v/>
      </c>
      <c r="AQ14" s="20" t="str">
        <f t="shared" ca="1" si="30"/>
        <v/>
      </c>
      <c r="AR14" s="20" t="str">
        <f t="shared" ca="1" si="30"/>
        <v/>
      </c>
    </row>
    <row r="15" spans="1:44" ht="18.75" customHeight="1" x14ac:dyDescent="0.3">
      <c r="B15" s="13" t="s">
        <v>13</v>
      </c>
      <c r="C15" s="20" t="str">
        <f t="shared" ca="1" si="0"/>
        <v/>
      </c>
      <c r="D15" s="20" t="str">
        <f t="shared" ca="1" si="1"/>
        <v/>
      </c>
      <c r="E15" s="20" t="str">
        <f t="shared" ca="1" si="1"/>
        <v/>
      </c>
      <c r="F15" s="20" t="str">
        <f t="shared" ca="1" si="1"/>
        <v/>
      </c>
      <c r="G15" s="20" t="str">
        <f t="shared" ca="1" si="1"/>
        <v/>
      </c>
      <c r="H15" s="20">
        <f t="shared" ca="1" si="1"/>
        <v>44835</v>
      </c>
      <c r="I15" s="20">
        <f t="shared" ca="1" si="1"/>
        <v>44836</v>
      </c>
      <c r="J15" s="20">
        <f t="shared" ca="1" si="2"/>
        <v>44837</v>
      </c>
      <c r="K15" s="20">
        <f t="shared" ca="1" si="3"/>
        <v>44838</v>
      </c>
      <c r="L15" s="20">
        <f t="shared" ca="1" si="4"/>
        <v>44839</v>
      </c>
      <c r="M15" s="20">
        <f t="shared" ca="1" si="5"/>
        <v>44840</v>
      </c>
      <c r="N15" s="20">
        <f t="shared" ca="1" si="6"/>
        <v>44841</v>
      </c>
      <c r="O15" s="20">
        <f t="shared" ca="1" si="7"/>
        <v>44842</v>
      </c>
      <c r="P15" s="20">
        <f t="shared" ca="1" si="8"/>
        <v>44843</v>
      </c>
      <c r="Q15" s="20">
        <f t="shared" ca="1" si="9"/>
        <v>44844</v>
      </c>
      <c r="R15" s="20">
        <f t="shared" ca="1" si="10"/>
        <v>44845</v>
      </c>
      <c r="S15" s="20">
        <f t="shared" ca="1" si="11"/>
        <v>44846</v>
      </c>
      <c r="T15" s="20">
        <f t="shared" ca="1" si="12"/>
        <v>44847</v>
      </c>
      <c r="U15" s="20">
        <f t="shared" ca="1" si="13"/>
        <v>44848</v>
      </c>
      <c r="V15" s="20">
        <f t="shared" ca="1" si="14"/>
        <v>44849</v>
      </c>
      <c r="W15" s="20">
        <f t="shared" ca="1" si="15"/>
        <v>44850</v>
      </c>
      <c r="X15" s="20">
        <f t="shared" ca="1" si="16"/>
        <v>44851</v>
      </c>
      <c r="Y15" s="20">
        <f t="shared" ca="1" si="17"/>
        <v>44852</v>
      </c>
      <c r="Z15" s="20">
        <f t="shared" ca="1" si="18"/>
        <v>44853</v>
      </c>
      <c r="AA15" s="20">
        <f t="shared" ca="1" si="19"/>
        <v>44854</v>
      </c>
      <c r="AB15" s="20">
        <f t="shared" ca="1" si="20"/>
        <v>44855</v>
      </c>
      <c r="AC15" s="20">
        <f t="shared" ca="1" si="21"/>
        <v>44856</v>
      </c>
      <c r="AD15" s="20">
        <f t="shared" ca="1" si="22"/>
        <v>44857</v>
      </c>
      <c r="AE15" s="20">
        <f t="shared" ca="1" si="23"/>
        <v>44858</v>
      </c>
      <c r="AF15" s="20">
        <f t="shared" ca="1" si="24"/>
        <v>44859</v>
      </c>
      <c r="AG15" s="20">
        <f t="shared" ca="1" si="25"/>
        <v>44860</v>
      </c>
      <c r="AH15" s="20">
        <f t="shared" ca="1" si="26"/>
        <v>44861</v>
      </c>
      <c r="AI15" s="20">
        <f t="shared" ca="1" si="27"/>
        <v>44862</v>
      </c>
      <c r="AJ15" s="20">
        <f t="shared" ca="1" si="28"/>
        <v>44863</v>
      </c>
      <c r="AK15" s="20">
        <f t="shared" ca="1" si="29"/>
        <v>44864</v>
      </c>
      <c r="AL15" s="20">
        <f t="shared" ca="1" si="30"/>
        <v>44865</v>
      </c>
      <c r="AM15" s="20" t="str">
        <f t="shared" ca="1" si="30"/>
        <v/>
      </c>
      <c r="AN15" s="20" t="str">
        <f t="shared" ca="1" si="30"/>
        <v/>
      </c>
      <c r="AO15" s="20" t="str">
        <f t="shared" ca="1" si="30"/>
        <v/>
      </c>
      <c r="AP15" s="20" t="str">
        <f t="shared" ca="1" si="30"/>
        <v/>
      </c>
      <c r="AQ15" s="20" t="str">
        <f t="shared" ca="1" si="30"/>
        <v/>
      </c>
      <c r="AR15" s="20" t="str">
        <f t="shared" ca="1" si="30"/>
        <v/>
      </c>
    </row>
    <row r="16" spans="1:44" ht="18.75" customHeight="1" x14ac:dyDescent="0.3">
      <c r="B16" s="13" t="s">
        <v>14</v>
      </c>
      <c r="C16" s="20" t="str">
        <f t="shared" ca="1" si="0"/>
        <v/>
      </c>
      <c r="D16" s="20">
        <f t="shared" ca="1" si="1"/>
        <v>44866</v>
      </c>
      <c r="E16" s="20">
        <f t="shared" ca="1" si="1"/>
        <v>44867</v>
      </c>
      <c r="F16" s="20">
        <f t="shared" ca="1" si="1"/>
        <v>44868</v>
      </c>
      <c r="G16" s="20">
        <f t="shared" ca="1" si="1"/>
        <v>44869</v>
      </c>
      <c r="H16" s="20">
        <f t="shared" ca="1" si="1"/>
        <v>44870</v>
      </c>
      <c r="I16" s="20">
        <f t="shared" ca="1" si="1"/>
        <v>44871</v>
      </c>
      <c r="J16" s="20">
        <f t="shared" ca="1" si="2"/>
        <v>44872</v>
      </c>
      <c r="K16" s="20">
        <f t="shared" ca="1" si="3"/>
        <v>44873</v>
      </c>
      <c r="L16" s="20">
        <f t="shared" ca="1" si="4"/>
        <v>44874</v>
      </c>
      <c r="M16" s="20">
        <f t="shared" ca="1" si="5"/>
        <v>44875</v>
      </c>
      <c r="N16" s="20">
        <f t="shared" ca="1" si="6"/>
        <v>44876</v>
      </c>
      <c r="O16" s="20">
        <f t="shared" ca="1" si="7"/>
        <v>44877</v>
      </c>
      <c r="P16" s="20">
        <f t="shared" ca="1" si="8"/>
        <v>44878</v>
      </c>
      <c r="Q16" s="20">
        <f t="shared" ca="1" si="9"/>
        <v>44879</v>
      </c>
      <c r="R16" s="20">
        <f t="shared" ca="1" si="10"/>
        <v>44880</v>
      </c>
      <c r="S16" s="20">
        <f t="shared" ca="1" si="11"/>
        <v>44881</v>
      </c>
      <c r="T16" s="20">
        <f t="shared" ca="1" si="12"/>
        <v>44882</v>
      </c>
      <c r="U16" s="20">
        <f t="shared" ca="1" si="13"/>
        <v>44883</v>
      </c>
      <c r="V16" s="20">
        <f t="shared" ca="1" si="14"/>
        <v>44884</v>
      </c>
      <c r="W16" s="20">
        <f t="shared" ca="1" si="15"/>
        <v>44885</v>
      </c>
      <c r="X16" s="20">
        <f t="shared" ca="1" si="16"/>
        <v>44886</v>
      </c>
      <c r="Y16" s="20">
        <f t="shared" ca="1" si="17"/>
        <v>44887</v>
      </c>
      <c r="Z16" s="20">
        <f t="shared" ca="1" si="18"/>
        <v>44888</v>
      </c>
      <c r="AA16" s="20">
        <f t="shared" ca="1" si="19"/>
        <v>44889</v>
      </c>
      <c r="AB16" s="20">
        <f t="shared" ca="1" si="20"/>
        <v>44890</v>
      </c>
      <c r="AC16" s="20">
        <f t="shared" ca="1" si="21"/>
        <v>44891</v>
      </c>
      <c r="AD16" s="20">
        <f t="shared" ca="1" si="22"/>
        <v>44892</v>
      </c>
      <c r="AE16" s="20">
        <f t="shared" ca="1" si="23"/>
        <v>44893</v>
      </c>
      <c r="AF16" s="20">
        <f t="shared" ca="1" si="24"/>
        <v>44894</v>
      </c>
      <c r="AG16" s="20">
        <f t="shared" ca="1" si="25"/>
        <v>44895</v>
      </c>
      <c r="AH16" s="20">
        <f t="shared" ca="1" si="26"/>
        <v>44896</v>
      </c>
      <c r="AI16" s="20">
        <f t="shared" ca="1" si="27"/>
        <v>44897</v>
      </c>
      <c r="AJ16" s="20">
        <f t="shared" ca="1" si="28"/>
        <v>44898</v>
      </c>
      <c r="AK16" s="20">
        <f t="shared" ca="1" si="29"/>
        <v>44899</v>
      </c>
      <c r="AL16" s="20" t="str">
        <f t="shared" ca="1" si="30"/>
        <v/>
      </c>
      <c r="AM16" s="20" t="str">
        <f t="shared" ca="1" si="30"/>
        <v/>
      </c>
      <c r="AN16" s="20" t="str">
        <f t="shared" ca="1" si="30"/>
        <v/>
      </c>
      <c r="AO16" s="20" t="str">
        <f t="shared" ca="1" si="30"/>
        <v/>
      </c>
      <c r="AP16" s="20" t="str">
        <f t="shared" ca="1" si="30"/>
        <v/>
      </c>
      <c r="AQ16" s="20" t="str">
        <f t="shared" ca="1" si="30"/>
        <v/>
      </c>
      <c r="AR16" s="20" t="str">
        <f t="shared" ca="1" si="30"/>
        <v/>
      </c>
    </row>
    <row r="17" spans="2:44" ht="18.75" customHeight="1" x14ac:dyDescent="0.3">
      <c r="B17" s="13" t="s">
        <v>15</v>
      </c>
      <c r="C17" s="20" t="str">
        <f t="shared" ca="1" si="0"/>
        <v/>
      </c>
      <c r="D17" s="20" t="str">
        <f t="shared" ca="1" si="1"/>
        <v/>
      </c>
      <c r="E17" s="20" t="str">
        <f t="shared" ca="1" si="1"/>
        <v/>
      </c>
      <c r="F17" s="20">
        <f t="shared" ca="1" si="1"/>
        <v>44896</v>
      </c>
      <c r="G17" s="20">
        <f t="shared" ca="1" si="1"/>
        <v>44897</v>
      </c>
      <c r="H17" s="20">
        <f t="shared" ca="1" si="1"/>
        <v>44898</v>
      </c>
      <c r="I17" s="20">
        <f t="shared" ca="1" si="1"/>
        <v>44899</v>
      </c>
      <c r="J17" s="20">
        <f t="shared" ca="1" si="2"/>
        <v>44900</v>
      </c>
      <c r="K17" s="20">
        <f t="shared" ca="1" si="3"/>
        <v>44901</v>
      </c>
      <c r="L17" s="20">
        <f t="shared" ca="1" si="4"/>
        <v>44902</v>
      </c>
      <c r="M17" s="20">
        <f t="shared" ca="1" si="5"/>
        <v>44903</v>
      </c>
      <c r="N17" s="20">
        <f t="shared" ca="1" si="6"/>
        <v>44904</v>
      </c>
      <c r="O17" s="20">
        <f t="shared" ca="1" si="7"/>
        <v>44905</v>
      </c>
      <c r="P17" s="20">
        <f t="shared" ca="1" si="8"/>
        <v>44906</v>
      </c>
      <c r="Q17" s="20">
        <f t="shared" ca="1" si="9"/>
        <v>44907</v>
      </c>
      <c r="R17" s="20">
        <f t="shared" ca="1" si="10"/>
        <v>44908</v>
      </c>
      <c r="S17" s="20">
        <f t="shared" ca="1" si="11"/>
        <v>44909</v>
      </c>
      <c r="T17" s="20">
        <f t="shared" ca="1" si="12"/>
        <v>44910</v>
      </c>
      <c r="U17" s="20">
        <f t="shared" ca="1" si="13"/>
        <v>44911</v>
      </c>
      <c r="V17" s="20">
        <f t="shared" ca="1" si="14"/>
        <v>44912</v>
      </c>
      <c r="W17" s="20">
        <f t="shared" ca="1" si="15"/>
        <v>44913</v>
      </c>
      <c r="X17" s="20">
        <f t="shared" ca="1" si="16"/>
        <v>44914</v>
      </c>
      <c r="Y17" s="20">
        <f t="shared" ca="1" si="17"/>
        <v>44915</v>
      </c>
      <c r="Z17" s="20">
        <f t="shared" ca="1" si="18"/>
        <v>44916</v>
      </c>
      <c r="AA17" s="20">
        <f t="shared" ca="1" si="19"/>
        <v>44917</v>
      </c>
      <c r="AB17" s="20">
        <f t="shared" ca="1" si="20"/>
        <v>44918</v>
      </c>
      <c r="AC17" s="20">
        <f t="shared" ca="1" si="21"/>
        <v>44919</v>
      </c>
      <c r="AD17" s="20">
        <f t="shared" ca="1" si="22"/>
        <v>44920</v>
      </c>
      <c r="AE17" s="20">
        <f t="shared" ca="1" si="23"/>
        <v>44921</v>
      </c>
      <c r="AF17" s="20">
        <f t="shared" ca="1" si="24"/>
        <v>44922</v>
      </c>
      <c r="AG17" s="20">
        <f t="shared" ca="1" si="25"/>
        <v>44923</v>
      </c>
      <c r="AH17" s="20">
        <f t="shared" ca="1" si="26"/>
        <v>44924</v>
      </c>
      <c r="AI17" s="20">
        <f t="shared" ca="1" si="27"/>
        <v>44925</v>
      </c>
      <c r="AJ17" s="20">
        <f t="shared" ca="1" si="28"/>
        <v>44926</v>
      </c>
      <c r="AK17" s="20">
        <f t="shared" ca="1" si="29"/>
        <v>44927</v>
      </c>
      <c r="AL17" s="20" t="str">
        <f t="shared" ca="1" si="30"/>
        <v/>
      </c>
      <c r="AM17" s="20" t="str">
        <f t="shared" ca="1" si="30"/>
        <v/>
      </c>
      <c r="AN17" s="20" t="str">
        <f t="shared" ca="1" si="30"/>
        <v/>
      </c>
      <c r="AO17" s="20" t="str">
        <f t="shared" ca="1" si="30"/>
        <v/>
      </c>
      <c r="AP17" s="20" t="str">
        <f t="shared" ca="1" si="30"/>
        <v/>
      </c>
      <c r="AQ17" s="20" t="str">
        <f t="shared" ca="1" si="30"/>
        <v/>
      </c>
      <c r="AR17" s="20" t="str">
        <f t="shared" ca="1" si="30"/>
        <v/>
      </c>
    </row>
    <row r="18" spans="2:44" ht="40.15" customHeight="1" x14ac:dyDescent="0.3">
      <c r="B18" s="6" t="s">
        <v>16</v>
      </c>
      <c r="C18" s="1"/>
      <c r="D18" s="1"/>
      <c r="E18" s="1"/>
      <c r="F18" s="1"/>
      <c r="G18" s="2"/>
      <c r="H18" s="2"/>
      <c r="I18" s="2"/>
      <c r="J18" s="2"/>
      <c r="K18" s="2"/>
      <c r="L18" s="2"/>
      <c r="M18" s="2"/>
      <c r="N18" s="2"/>
      <c r="O18" s="2"/>
    </row>
    <row r="19" spans="2:44" ht="28.15" customHeight="1" x14ac:dyDescent="0.25">
      <c r="C19" s="24" t="s">
        <v>19</v>
      </c>
      <c r="D19" s="24"/>
      <c r="E19" s="24"/>
      <c r="F19" s="7"/>
      <c r="H19" s="24" t="s">
        <v>25</v>
      </c>
      <c r="I19" s="24"/>
      <c r="J19" s="24"/>
      <c r="K19" s="24"/>
      <c r="L19" s="7"/>
      <c r="M19" s="18"/>
      <c r="N19" s="28" t="s">
        <v>32</v>
      </c>
      <c r="O19" s="28"/>
      <c r="P19" s="28"/>
      <c r="Q19" s="7"/>
      <c r="S19" s="24" t="s">
        <v>38</v>
      </c>
      <c r="T19" s="24"/>
      <c r="U19" s="24"/>
      <c r="V19" s="7"/>
      <c r="X19" s="32" t="s">
        <v>44</v>
      </c>
      <c r="Y19" s="32"/>
      <c r="Z19" s="32"/>
      <c r="AA19" s="7"/>
      <c r="AC19" s="24" t="s">
        <v>50</v>
      </c>
      <c r="AD19" s="24"/>
      <c r="AE19" s="24"/>
      <c r="AF19" s="15"/>
    </row>
    <row r="20" spans="2:44" ht="55.15" customHeight="1" x14ac:dyDescent="0.3">
      <c r="C20" s="25">
        <f ca="1">SUMIFS(LeaveTracker[Días],LeaveTracker[Nombre del empleado],valSelEmployee,LeaveTracker[Fecha de inicio],"&gt;="&amp;DATE(Calendar_Year,1,1),LeaveTracker[Fecha de finalización],"&lt;"&amp;DATE(Calendar_Year+1,1,1))</f>
        <v>4</v>
      </c>
      <c r="D20" s="25"/>
      <c r="E20" s="25"/>
      <c r="F20" s="7"/>
      <c r="H20" s="25">
        <f ca="1">NETWORKDAYS(DATE(Calendar_Year,1,1),EDATE(DATE(Calendar_Year,1,1),12)-1)</f>
        <v>260</v>
      </c>
      <c r="I20" s="25"/>
      <c r="J20" s="25"/>
      <c r="K20" s="25"/>
      <c r="L20" s="7"/>
      <c r="N20" s="29">
        <f ca="1">SUMIFS(LeaveTracker[Días],LeaveTracker[Nombre del empleado],valSelEmployee,LeaveTracker[Fecha de inicio],"&gt;="&amp;DATE(Calendar_Year,1,1),LeaveTracker[Fecha de finalización],"&lt;"&amp;DATE(Calendar_Year+1,1,1),LeaveTracker[Tipo de baja],'Tipos de baja'!B4)</f>
        <v>1</v>
      </c>
      <c r="O20" s="29"/>
      <c r="P20" s="29"/>
      <c r="Q20" s="7"/>
      <c r="S20" s="30">
        <f ca="1">SUMIFS(LeaveTracker[Días],LeaveTracker[Nombre del empleado],valSelEmployee,LeaveTracker[Fecha de inicio],"&gt;="&amp;DATE(Calendar_Year,1,1),LeaveTracker[Fecha de finalización],"&lt;"&amp;DATE(Calendar_Year+1,1,1),LeaveTracker[Tipo de baja],'Tipos de baja'!B5)</f>
        <v>0</v>
      </c>
      <c r="T20" s="30"/>
      <c r="U20" s="30"/>
      <c r="V20" s="7"/>
      <c r="X20" s="33">
        <f ca="1">SUMIFS(LeaveTracker[Días],LeaveTracker[Nombre del empleado],valSelEmployee,LeaveTracker[Fecha de inicio],"&gt;="&amp;DATE(Calendar_Year,1,1),LeaveTracker[Fecha de finalización],"&lt;"&amp;DATE(Calendar_Year+1,1,1),LeaveTracker[Tipo de baja],'Tipos de baja'!B6)</f>
        <v>3</v>
      </c>
      <c r="Y20" s="33"/>
      <c r="Z20" s="33"/>
      <c r="AA20" s="7"/>
      <c r="AC20" s="31">
        <f ca="1">SUMIFS(LeaveTracker[Días],LeaveTracker[Nombre del empleado],valSelEmployee,LeaveTracker[Fecha de inicio],"&gt;="&amp;DATE(Calendar_Year,1,1),LeaveTracker[Fecha de finalización],"&lt;"&amp;DATE(Calendar_Year+1,1,1),LeaveTracker[Tipo de baja],'Tipos de baja'!B7)</f>
        <v>0</v>
      </c>
      <c r="AD20" s="31"/>
      <c r="AE20" s="31"/>
    </row>
    <row r="21" spans="2:44" ht="22.15" customHeight="1" x14ac:dyDescent="0.3">
      <c r="C21" s="26">
        <f ca="1">SUMIFS(LeaveTracker[Días],LeaveTracker[Nombre del empleado],valSelEmployee,LeaveTracker[Fecha de inicio],"&gt;="&amp;DATE(Calendar_Year-1,1,1),LeaveTracker[Fecha de finalización],"&lt;"&amp;DATE(Calendar_Year,1,1))</f>
        <v>13</v>
      </c>
      <c r="D21" s="26"/>
      <c r="E21" s="26"/>
      <c r="F21" s="7"/>
      <c r="G21" s="3"/>
      <c r="H21" s="26">
        <f ca="1">NETWORKDAYS(DATE(Calendar_Year-1,1,1),EDATE(DATE(Calendar_Year-1,1,1),12)-1)</f>
        <v>261</v>
      </c>
      <c r="I21" s="26"/>
      <c r="J21" s="26"/>
      <c r="K21" s="26"/>
      <c r="L21" s="7"/>
      <c r="M21" s="3"/>
      <c r="N21" s="26">
        <f ca="1">SUMIFS(LeaveTracker[Días],LeaveTracker[Nombre del empleado],valSelEmployee,LeaveTracker[Fecha de inicio],"&gt;="&amp;DATE(Calendar_Year-1,1,1),LeaveTracker[Fecha de finalización],"&lt;"&amp;DATE(Calendar_Year,1,1),LeaveTracker[Tipo de baja],'Tipos de baja'!B4)</f>
        <v>4</v>
      </c>
      <c r="O21" s="26"/>
      <c r="P21" s="26"/>
      <c r="Q21" s="7"/>
      <c r="R21" s="3"/>
      <c r="S21" s="26">
        <f ca="1">SUMIFS(LeaveTracker[Días],LeaveTracker[Nombre del empleado],valSelEmployee,LeaveTracker[Fecha de inicio],"&gt;="&amp;DATE(Calendar_Year-1,1,1),LeaveTracker[Fecha de finalización],"&lt;"&amp;DATE(Calendar_Year,1,1),LeaveTracker[Tipo de baja],'Tipos de baja'!B5)</f>
        <v>7</v>
      </c>
      <c r="T21" s="26"/>
      <c r="U21" s="26"/>
      <c r="V21" s="7"/>
      <c r="W21" s="3"/>
      <c r="X21" s="26">
        <f ca="1">SUMIFS(LeaveTracker[Días],LeaveTracker[Nombre del empleado],valSelEmployee,LeaveTracker[Fecha de inicio],"&gt;="&amp;DATE(Calendar_Year-1,1,1),LeaveTracker[Fecha de finalización],"&lt;"&amp;DATE(Calendar_Year,1,1),LeaveTracker[Tipo de baja],'Tipos de baja'!B6)</f>
        <v>0</v>
      </c>
      <c r="Y21" s="26"/>
      <c r="Z21" s="26"/>
      <c r="AA21" s="7"/>
      <c r="AB21" s="3"/>
      <c r="AC21" s="26">
        <f ca="1">SUMIFS(LeaveTracker[Días],LeaveTracker[Nombre del empleado],valSelEmployee,LeaveTracker[Fecha de inicio],"&gt;="&amp;DATE(Calendar_Year-1,1,1),LeaveTracker[Fecha de finalización],"&lt;"&amp;DATE(Calendar_Year,1,1),LeaveTracker[Tipo de baja],'Tipos de baja'!B7)</f>
        <v>2</v>
      </c>
      <c r="AD21" s="26"/>
      <c r="AE21" s="26"/>
      <c r="AF21" s="16"/>
    </row>
    <row r="22" spans="2:44" ht="22.15" customHeight="1" x14ac:dyDescent="0.3">
      <c r="C22" s="23" t="str">
        <f ca="1">IFERROR(IF(C21&lt;&gt;0,IF(C20&gt;=C21,"ARRIBA ", "ABAJO ")&amp;TEXT(C20/C21-1,"0%;0%"),"ARRIBA 100%"),"")</f>
        <v>ABAJO 69%</v>
      </c>
      <c r="D22" s="23"/>
      <c r="E22" s="23"/>
      <c r="F22" s="7"/>
      <c r="G22" s="3"/>
      <c r="H22" s="27" t="str">
        <f ca="1">IFERROR(IF(H21&lt;&gt;0,IF(H20&gt;=H21,"ARRIBA ", "ABAJO ")&amp;TEXT(H20/H21-1,"0%;0%"),"ARRIBA 100%"),"")</f>
        <v>ABAJO 0%</v>
      </c>
      <c r="I22" s="27"/>
      <c r="J22" s="27"/>
      <c r="K22" s="27"/>
      <c r="L22" s="7"/>
      <c r="M22" s="3"/>
      <c r="N22" s="23" t="str">
        <f ca="1">IFERROR(IF(N21&lt;&gt;0,IF(N20&gt;=N21,"ARRIBA ", "ABAJO ")&amp;TEXT(N20/N21-1,"0%;0%"),"ARRIBA 100%"),"")</f>
        <v>ABAJO 75%</v>
      </c>
      <c r="O22" s="23"/>
      <c r="P22" s="23"/>
      <c r="Q22" s="7"/>
      <c r="R22" s="3"/>
      <c r="S22" s="23" t="str">
        <f ca="1">IFERROR(IF(S21&lt;&gt;0,IF(S20&gt;=S21,"ARRIBA ", "ABAJO ")&amp;TEXT(S20/S21-1,"0%;0%"),"ARRIBA 100%"),"")</f>
        <v>ABAJO 100%</v>
      </c>
      <c r="T22" s="23"/>
      <c r="U22" s="23"/>
      <c r="V22" s="7"/>
      <c r="W22" s="3"/>
      <c r="X22" s="23" t="str">
        <f ca="1">IFERROR(IF(X21&lt;&gt;0,IF(X20&gt;=X21,"ARRIBA ", "ABAJO ")&amp;TEXT(X20/X21-1,"0%;0%"),"ARRIBA 100%"),"")</f>
        <v>ARRIBA 100%</v>
      </c>
      <c r="Y22" s="23"/>
      <c r="Z22" s="23"/>
      <c r="AA22" s="7"/>
      <c r="AB22" s="3"/>
      <c r="AC22" s="23" t="str">
        <f ca="1">IFERROR(IF(AC21&lt;&gt;0,IF(AC20&gt;=AC21,"ARRIBA ", "ABAJO ")&amp;TEXT(AC20/AC21-1,"0%;0%"),"ARRIBA 100%"),"")</f>
        <v>ABAJO 100%</v>
      </c>
      <c r="AD22" s="23"/>
      <c r="AE22" s="23"/>
    </row>
  </sheetData>
  <mergeCells count="26">
    <mergeCell ref="N20:P20"/>
    <mergeCell ref="S20:U20"/>
    <mergeCell ref="AC21:AE21"/>
    <mergeCell ref="AC22:AE22"/>
    <mergeCell ref="AC19:AE19"/>
    <mergeCell ref="AC20:AE20"/>
    <mergeCell ref="X19:Z19"/>
    <mergeCell ref="X20:Z20"/>
    <mergeCell ref="X21:Z21"/>
    <mergeCell ref="X22:Z22"/>
    <mergeCell ref="C2:I2"/>
    <mergeCell ref="C3:I3"/>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s>
  <conditionalFormatting sqref="C22:AE22">
    <cfRule type="beginsWith" dxfId="14" priority="1" operator="beginsWith" text="ARRIBA">
      <formula>LEFT(C22,LEN("ARRIBA"))="ARRIBA"</formula>
    </cfRule>
  </conditionalFormatting>
  <conditionalFormatting sqref="C6:AR17">
    <cfRule type="expression" dxfId="9" priority="2">
      <formula>MONTH(C6)&lt;&gt;MONTH($B6)</formula>
    </cfRule>
    <cfRule type="expression" dxfId="8" priority="15">
      <formula>OR(LEFT(C$5,1)="S", COUNTIF(lstHolidays, C6)&gt;0)</formula>
    </cfRule>
    <cfRule type="expression" dxfId="7" priority="16">
      <formula>OR(LEFT(C$5,1)="D", COUNTIF(lstHolidays, C6)&gt;0)</formula>
    </cfRule>
  </conditionalFormatting>
  <dataValidations count="15">
    <dataValidation allowBlank="1" showInputMessage="1" showErrorMessage="1" prompt="Consulte la asistencia anual de empleado en este libro. Seleccione un empleado y el año para obtener información general en esta hoja de cálculo." sqref="A1" xr:uid="{00000000-0002-0000-0000-000000000000}"/>
    <dataValidation allowBlank="1" showInputMessage="1" showErrorMessage="1" prompt="Seleccione el nombre de un empleado en la celda AM2 de la derecha." sqref="J2" xr:uid="{00000000-0002-0000-0000-000001000000}"/>
    <dataValidation allowBlank="1" showInputMessage="1" showErrorMessage="1" prompt="Escriba el año en la celda AM3 de la derecha." sqref="J3" xr:uid="{00000000-0002-0000-0000-000002000000}"/>
    <dataValidation allowBlank="1" showInputMessage="1" showErrorMessage="1" prompt="El título de la hoja de cálculo se encuentra en esta celda." sqref="B1" xr:uid="{00000000-0002-0000-0000-000003000000}"/>
    <dataValidation allowBlank="1" showInputMessage="1" showErrorMessage="1" prompt="El título de la estadística clave está en esta celda. Desplácese por las filas 19 a 22 para ver el número total de días de vacaciones, días laborables y otras estadísticas relacionadas con bajas." sqref="B18" xr:uid="{00000000-0002-0000-0000-000004000000}"/>
    <dataValidation allowBlank="1" showInputMessage="1" showErrorMessage="1" prompt="La tabla Registro de asistencia se actualiza automáticamente para los empleados y el año seleccionado con entradas de la hoja de cálculo Seguimiento de bajas del empleado. Los meses del año están en esta columna." sqref="B5" xr:uid="{00000000-0002-0000-0000-000005000000}"/>
    <dataValidation allowBlank="1" showInputMessage="1" showErrorMessage="1" prompt="Seleccione el empleado de la celda de la derecha." sqref="B2" xr:uid="{00000000-0002-0000-0000-000006000000}"/>
    <dataValidation allowBlank="1" showInputMessage="1" showErrorMessage="1" prompt="Escriba el año en la celda a la derecha." sqref="B3" xr:uid="{00000000-0002-0000-0000-000007000000}"/>
    <dataValidation type="list" allowBlank="1" showInputMessage="1" showErrorMessage="1" error="Seleccione un nombre de empleado de la lista. Seleccione CANCELAR y pulse ALT+FLECHA ABAJO y ENTRAR para elegir." prompt="Seleccione el nombre del empleado en esta celda. Pulse ALT+FLECHA ABAJO para abrir la lista desplegable y después ENTRAR para realizar la selección." sqref="C2:I2" xr:uid="{00000000-0002-0000-0000-000008000000}">
      <formula1>lstEmployees</formula1>
    </dataValidation>
    <dataValidation allowBlank="1" showInputMessage="1" showErrorMessage="1" prompt="Escriba el año en esta celda." sqref="C3:I3" xr:uid="{00000000-0002-0000-0000-000009000000}"/>
    <dataValidation allowBlank="1" showInputMessage="1" showErrorMessage="1" prompt="Los encabezados de estadísticas clave se calculan automáticamente en esta fila comenzando por la derecha." sqref="B19" xr:uid="{00000000-0002-0000-0000-00000B000000}"/>
    <dataValidation allowBlank="1" showInputMessage="1" showErrorMessage="1" prompt="Los valores de estadísticas clave se calculan automáticamente en esta fila comenzando por la derecha." sqref="B20" xr:uid="{00000000-0002-0000-0000-00000C000000}"/>
    <dataValidation allowBlank="1" showInputMessage="1" showErrorMessage="1" prompt="Las comparaciones de estadísticas clave con el año anterior se calculan automáticamente en esta fila comenzando por la derecha." sqref="B21" xr:uid="{00000000-0002-0000-0000-00000D000000}"/>
    <dataValidation allowBlank="1" showInputMessage="1" showErrorMessage="1" prompt="El cambio neto para cada estadística clave se encuentra en esta fila comenzando por la derecha." sqref="B22" xr:uid="{00000000-0002-0000-0000-00000E000000}"/>
    <dataValidation allowBlank="1" showInputMessage="1" showErrorMessage="1" prompt="Los días de la semana para el mes en la columna B y los días de la semana en este encabezado se encuentran en esta columna. Las celdas resaltadas indican bajas." sqref="C5:AR5" xr:uid="{00000000-0002-0000-0000-00000F000000}"/>
  </dataValidations>
  <printOptions horizontalCentered="1"/>
  <pageMargins left="0.25" right="0.25" top="0.75" bottom="0.75" header="0.3" footer="0.3"/>
  <pageSetup paperSize="9" scale="6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77486DEF-4B90-4A09-A027-C628567EDF4C}">
            <xm:f>COUNTIFS(lstEmpNames,valSelEmployee,lstSdates,"&lt;="&amp;C6,lstEDates,"&gt;="&amp;C6,lstHTypes,'Tipos de baja'!$B$4)&gt;0</xm:f>
            <x14:dxf>
              <font>
                <color theme="3" tint="-0.249946592608417"/>
              </font>
              <fill>
                <patternFill>
                  <bgColor theme="4"/>
                </patternFill>
              </fill>
            </x14:dxf>
          </x14:cfRule>
          <x14:cfRule type="expression" priority="7" id="{7BA81481-452F-4533-84C8-E4B1E4D25843}">
            <xm:f>COUNTIFS(lstEmpNames,valSelEmployee,lstSdates,"&lt;="&amp;C6,lstEDates,"&gt;="&amp;C6,lstHTypes,'Tipos de baja'!$B$5)&gt;0</xm:f>
            <x14:dxf>
              <fill>
                <patternFill>
                  <bgColor theme="8"/>
                </patternFill>
              </fill>
            </x14:dxf>
          </x14:cfRule>
          <x14:cfRule type="expression" priority="8" id="{7DF86B1D-BC96-4C1F-BA74-43CC1527B439}">
            <xm:f>COUNTIFS(lstEmpNames,valSelEmployee,lstSdates,"&lt;="&amp;C6,lstEDates,"&gt;="&amp;C6,lstHTypes,'Tipos de baja'!$B$6)&gt;0</xm:f>
            <x14:dxf>
              <fill>
                <patternFill>
                  <bgColor theme="6"/>
                </patternFill>
              </fill>
            </x14:dxf>
          </x14:cfRule>
          <x14:cfRule type="expression" priority="9" id="{8D7627D3-E4F4-4E54-8BDC-376A6BB31759}">
            <xm:f>COUNTIFS(lstEmpNames,valSelEmployee,lstSdates,"&lt;="&amp;C6,lstEDates,"&gt;="&amp;C6,lstHTypes,'Tipos de baja'!$B$7)&gt;0</xm:f>
            <x14:dxf>
              <fill>
                <patternFill>
                  <bgColor theme="7"/>
                </patternFill>
              </fill>
            </x14:dxf>
          </x14:cfRule>
          <xm:sqref>C6:AR17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B1:F26"/>
  <sheetViews>
    <sheetView showGridLines="0" zoomScaleNormal="100" workbookViewId="0"/>
  </sheetViews>
  <sheetFormatPr baseColWidth="10" defaultColWidth="9" defaultRowHeight="30" customHeight="1" x14ac:dyDescent="0.3"/>
  <cols>
    <col min="1" max="1" width="2.5" customWidth="1"/>
    <col min="2" max="2" width="25.5" customWidth="1"/>
    <col min="3" max="3" width="20.25" customWidth="1"/>
    <col min="4" max="4" width="25.375" customWidth="1"/>
    <col min="5" max="5" width="26.125" customWidth="1"/>
    <col min="6" max="6" width="12.25" customWidth="1"/>
    <col min="7" max="7" width="2.5" customWidth="1"/>
  </cols>
  <sheetData>
    <row r="1" spans="2:6" ht="40.15" customHeight="1" x14ac:dyDescent="0.3">
      <c r="B1" s="19" t="s">
        <v>63</v>
      </c>
    </row>
    <row r="2" spans="2:6" ht="15" customHeight="1" x14ac:dyDescent="0.3"/>
    <row r="3" spans="2:6" ht="30" customHeight="1" x14ac:dyDescent="0.3">
      <c r="B3" s="9" t="s">
        <v>64</v>
      </c>
      <c r="C3" s="9" t="s">
        <v>69</v>
      </c>
      <c r="D3" s="9" t="s">
        <v>70</v>
      </c>
      <c r="E3" s="9" t="s">
        <v>71</v>
      </c>
      <c r="F3" s="9" t="s">
        <v>73</v>
      </c>
    </row>
    <row r="4" spans="2:6" ht="30" customHeight="1" x14ac:dyDescent="0.3">
      <c r="B4" s="8" t="s">
        <v>17</v>
      </c>
      <c r="C4" s="11">
        <f ca="1">DATE(YEAR(TODAY()),1,3)</f>
        <v>44564</v>
      </c>
      <c r="D4" s="11">
        <f ca="1">DATE(YEAR(TODAY()),1,3)</f>
        <v>44564</v>
      </c>
      <c r="E4" s="8" t="s">
        <v>72</v>
      </c>
      <c r="F4" s="10">
        <f ca="1">NETWORKDAYS(LeaveTracker[[#This Row],[Fecha de inicio]],LeaveTracker[[#This Row],[Fecha de finalización]],lstHolidays)</f>
        <v>1</v>
      </c>
    </row>
    <row r="5" spans="2:6" ht="30" customHeight="1" x14ac:dyDescent="0.3">
      <c r="B5" s="8" t="s">
        <v>65</v>
      </c>
      <c r="C5" s="11">
        <f ca="1">DATE(YEAR(TODAY()),1,17)</f>
        <v>44578</v>
      </c>
      <c r="D5" s="11">
        <f ca="1">DATE(YEAR(TODAY()),1,18)</f>
        <v>44579</v>
      </c>
      <c r="E5" s="8" t="s">
        <v>50</v>
      </c>
      <c r="F5" s="10">
        <f ca="1">NETWORKDAYS(LeaveTracker[[#This Row],[Fecha de inicio]],LeaveTracker[[#This Row],[Fecha de finalización]],lstHolidays)</f>
        <v>2</v>
      </c>
    </row>
    <row r="6" spans="2:6" ht="30" customHeight="1" x14ac:dyDescent="0.3">
      <c r="B6" s="8" t="s">
        <v>66</v>
      </c>
      <c r="C6" s="11">
        <f ca="1">DATE(YEAR(TODAY()),1,18 )</f>
        <v>44579</v>
      </c>
      <c r="D6" s="11">
        <f ca="1">DATE(YEAR(TODAY()),1,21)</f>
        <v>44582</v>
      </c>
      <c r="E6" s="8" t="s">
        <v>50</v>
      </c>
      <c r="F6" s="10">
        <f ca="1">NETWORKDAYS(LeaveTracker[[#This Row],[Fecha de inicio]],LeaveTracker[[#This Row],[Fecha de finalización]],lstHolidays)</f>
        <v>4</v>
      </c>
    </row>
    <row r="7" spans="2:6" ht="30" customHeight="1" x14ac:dyDescent="0.3">
      <c r="B7" s="8" t="s">
        <v>67</v>
      </c>
      <c r="C7" s="11">
        <f ca="1">DATE(YEAR(TODAY())-1,12,10 )</f>
        <v>44540</v>
      </c>
      <c r="D7" s="11">
        <f ca="1">DATE(YEAR(TODAY())-1,12,16)</f>
        <v>44546</v>
      </c>
      <c r="E7" s="8" t="s">
        <v>44</v>
      </c>
      <c r="F7" s="10">
        <f ca="1">NETWORKDAYS(LeaveTracker[[#This Row],[Fecha de inicio]],LeaveTracker[[#This Row],[Fecha de finalización]],lstHolidays)</f>
        <v>5</v>
      </c>
    </row>
    <row r="8" spans="2:6" ht="30" customHeight="1" x14ac:dyDescent="0.3">
      <c r="B8" s="8" t="s">
        <v>68</v>
      </c>
      <c r="C8" s="11">
        <f ca="1">DATE(YEAR(TODAY())-1,12,1  )</f>
        <v>44531</v>
      </c>
      <c r="D8" s="11">
        <f ca="1">DATE(YEAR(TODAY())-1,12,2)</f>
        <v>44532</v>
      </c>
      <c r="E8" s="8" t="s">
        <v>72</v>
      </c>
      <c r="F8" s="10">
        <f ca="1">NETWORKDAYS(LeaveTracker[[#This Row],[Fecha de inicio]],LeaveTracker[[#This Row],[Fecha de finalización]],lstHolidays)</f>
        <v>2</v>
      </c>
    </row>
    <row r="9" spans="2:6" ht="30" customHeight="1" x14ac:dyDescent="0.3">
      <c r="B9" s="8" t="s">
        <v>17</v>
      </c>
      <c r="C9" s="11">
        <f ca="1">DATE(YEAR(TODAY())-1,11,14  )</f>
        <v>44514</v>
      </c>
      <c r="D9" s="11">
        <f ca="1">DATE(YEAR(TODAY())-1,11,18)</f>
        <v>44518</v>
      </c>
      <c r="E9" s="8" t="s">
        <v>38</v>
      </c>
      <c r="F9" s="10">
        <f ca="1">NETWORKDAYS(LeaveTracker[[#This Row],[Fecha de inicio]],LeaveTracker[[#This Row],[Fecha de finalización]],lstHolidays)</f>
        <v>4</v>
      </c>
    </row>
    <row r="10" spans="2:6" ht="30" customHeight="1" x14ac:dyDescent="0.3">
      <c r="B10" s="8" t="s">
        <v>68</v>
      </c>
      <c r="C10" s="11">
        <f ca="1">DATE(YEAR(TODAY()),1,31 )</f>
        <v>44592</v>
      </c>
      <c r="D10" s="11">
        <f ca="1">DATE(YEAR(TODAY()),2,4)</f>
        <v>44596</v>
      </c>
      <c r="E10" s="8" t="s">
        <v>72</v>
      </c>
      <c r="F10" s="10">
        <f ca="1">NETWORKDAYS(LeaveTracker[[#This Row],[Fecha de inicio]],LeaveTracker[[#This Row],[Fecha de finalización]],lstHolidays)</f>
        <v>5</v>
      </c>
    </row>
    <row r="11" spans="2:6" ht="30" customHeight="1" x14ac:dyDescent="0.3">
      <c r="B11" s="8" t="s">
        <v>68</v>
      </c>
      <c r="C11" s="11">
        <f ca="1">DATE(YEAR(TODAY())-1,12,1  )</f>
        <v>44531</v>
      </c>
      <c r="D11" s="11">
        <f ca="1">DATE(YEAR(TODAY())-1,12,6)</f>
        <v>44536</v>
      </c>
      <c r="E11" s="8" t="s">
        <v>50</v>
      </c>
      <c r="F11" s="10">
        <f ca="1">NETWORKDAYS(LeaveTracker[[#This Row],[Fecha de inicio]],LeaveTracker[[#This Row],[Fecha de finalización]],lstHolidays)</f>
        <v>4</v>
      </c>
    </row>
    <row r="12" spans="2:6" ht="30" customHeight="1" x14ac:dyDescent="0.3">
      <c r="B12" s="8" t="s">
        <v>68</v>
      </c>
      <c r="C12" s="11">
        <f ca="1">DATE(YEAR(TODAY())-1,12,10  )</f>
        <v>44540</v>
      </c>
      <c r="D12" s="11">
        <f ca="1">DATE(YEAR(TODAY())-1,12,16)</f>
        <v>44546</v>
      </c>
      <c r="E12" s="8" t="s">
        <v>50</v>
      </c>
      <c r="F12" s="10">
        <f ca="1">NETWORKDAYS(LeaveTracker[[#This Row],[Fecha de inicio]],LeaveTracker[[#This Row],[Fecha de finalización]],lstHolidays)</f>
        <v>5</v>
      </c>
    </row>
    <row r="13" spans="2:6" ht="30" customHeight="1" x14ac:dyDescent="0.3">
      <c r="B13" s="8" t="s">
        <v>65</v>
      </c>
      <c r="C13" s="11">
        <f ca="1">DATE(YEAR(TODAY()),1,13 )</f>
        <v>44574</v>
      </c>
      <c r="D13" s="11">
        <f ca="1">DATE(YEAR(TODAY()),1,15)</f>
        <v>44576</v>
      </c>
      <c r="E13" s="8" t="s">
        <v>72</v>
      </c>
      <c r="F13" s="10">
        <f ca="1">NETWORKDAYS(LeaveTracker[[#This Row],[Fecha de inicio]],LeaveTracker[[#This Row],[Fecha de finalización]],lstHolidays)</f>
        <v>2</v>
      </c>
    </row>
    <row r="14" spans="2:6" ht="30" customHeight="1" x14ac:dyDescent="0.3">
      <c r="B14" s="8" t="s">
        <v>67</v>
      </c>
      <c r="C14" s="11">
        <f ca="1">DATE(YEAR(TODAY()),1,15 )</f>
        <v>44576</v>
      </c>
      <c r="D14" s="11">
        <f ca="1">DATE(YEAR(TODAY()),1,20)</f>
        <v>44581</v>
      </c>
      <c r="E14" s="8" t="s">
        <v>72</v>
      </c>
      <c r="F14" s="10">
        <f ca="1">NETWORKDAYS(LeaveTracker[[#This Row],[Fecha de inicio]],LeaveTracker[[#This Row],[Fecha de finalización]],lstHolidays)</f>
        <v>4</v>
      </c>
    </row>
    <row r="15" spans="2:6" ht="30" customHeight="1" x14ac:dyDescent="0.3">
      <c r="B15" s="8" t="s">
        <v>65</v>
      </c>
      <c r="C15" s="11">
        <f ca="1">DATE(YEAR(TODAY()),6,13 )</f>
        <v>44725</v>
      </c>
      <c r="D15" s="11">
        <f ca="1">DATE(YEAR(TODAY()),6,15)</f>
        <v>44727</v>
      </c>
      <c r="E15" s="8" t="s">
        <v>44</v>
      </c>
      <c r="F15" s="10">
        <f ca="1">NETWORKDAYS(LeaveTracker[[#This Row],[Fecha de inicio]],LeaveTracker[[#This Row],[Fecha de finalización]],lstHolidays)</f>
        <v>3</v>
      </c>
    </row>
    <row r="16" spans="2:6" ht="30" customHeight="1" x14ac:dyDescent="0.3">
      <c r="B16" s="8" t="s">
        <v>67</v>
      </c>
      <c r="C16" s="11">
        <f ca="1">DATE(YEAR(TODAY()),1,27 )</f>
        <v>44588</v>
      </c>
      <c r="D16" s="11">
        <f ca="1">DATE(YEAR(TODAY()),2,3)</f>
        <v>44595</v>
      </c>
      <c r="E16" s="8" t="s">
        <v>44</v>
      </c>
      <c r="F16" s="10">
        <f ca="1">NETWORKDAYS(LeaveTracker[[#This Row],[Fecha de inicio]],LeaveTracker[[#This Row],[Fecha de finalización]],lstHolidays)</f>
        <v>6</v>
      </c>
    </row>
    <row r="17" spans="2:6" ht="30" customHeight="1" x14ac:dyDescent="0.3">
      <c r="B17" s="8" t="s">
        <v>66</v>
      </c>
      <c r="C17" s="11">
        <f ca="1">DATE(YEAR(TODAY()),1,17 )</f>
        <v>44578</v>
      </c>
      <c r="D17" s="11">
        <f ca="1">DATE(YEAR(TODAY()),1,18)</f>
        <v>44579</v>
      </c>
      <c r="E17" s="8" t="s">
        <v>38</v>
      </c>
      <c r="F17" s="10">
        <f ca="1">NETWORKDAYS(LeaveTracker[[#This Row],[Fecha de inicio]],LeaveTracker[[#This Row],[Fecha de finalización]],lstHolidays)</f>
        <v>2</v>
      </c>
    </row>
    <row r="18" spans="2:6" ht="30" customHeight="1" x14ac:dyDescent="0.3">
      <c r="B18" s="8" t="s">
        <v>66</v>
      </c>
      <c r="C18" s="11">
        <f ca="1">DATE(YEAR(TODAY())-1,12,12 )</f>
        <v>44542</v>
      </c>
      <c r="D18" s="11">
        <f ca="1">DATE(YEAR(TODAY())-1,12,17)</f>
        <v>44547</v>
      </c>
      <c r="E18" s="8" t="s">
        <v>44</v>
      </c>
      <c r="F18" s="10">
        <f ca="1">NETWORKDAYS(LeaveTracker[[#This Row],[Fecha de inicio]],LeaveTracker[[#This Row],[Fecha de finalización]],lstHolidays)</f>
        <v>5</v>
      </c>
    </row>
    <row r="19" spans="2:6" ht="30" customHeight="1" x14ac:dyDescent="0.3">
      <c r="B19" s="8" t="s">
        <v>17</v>
      </c>
      <c r="C19" s="11">
        <f ca="1">DATE(YEAR(TODAY())-1,12,21  )</f>
        <v>44551</v>
      </c>
      <c r="D19" s="11">
        <f ca="1">DATE(YEAR(TODAY())-1,12,22)</f>
        <v>44552</v>
      </c>
      <c r="E19" s="8" t="s">
        <v>50</v>
      </c>
      <c r="F19" s="10">
        <f ca="1">NETWORKDAYS(LeaveTracker[[#This Row],[Fecha de inicio]],LeaveTracker[[#This Row],[Fecha de finalización]],lstHolidays)</f>
        <v>2</v>
      </c>
    </row>
    <row r="20" spans="2:6" ht="30" customHeight="1" x14ac:dyDescent="0.3">
      <c r="B20" s="8" t="s">
        <v>17</v>
      </c>
      <c r="C20" s="11">
        <f ca="1">DATE(YEAR(TODAY())-1,12,14  )</f>
        <v>44544</v>
      </c>
      <c r="D20" s="11">
        <f ca="1">DATE(YEAR(TODAY())-1,12,16)</f>
        <v>44546</v>
      </c>
      <c r="E20" s="8" t="s">
        <v>38</v>
      </c>
      <c r="F20" s="10">
        <f ca="1">NETWORKDAYS(LeaveTracker[[#This Row],[Fecha de inicio]],LeaveTracker[[#This Row],[Fecha de finalización]],lstHolidays)</f>
        <v>3</v>
      </c>
    </row>
    <row r="21" spans="2:6" ht="30" customHeight="1" x14ac:dyDescent="0.3">
      <c r="B21" s="8" t="s">
        <v>65</v>
      </c>
      <c r="C21" s="11">
        <f ca="1">DATE(YEAR(TODAY())-1,11,29  )</f>
        <v>44529</v>
      </c>
      <c r="D21" s="11">
        <f ca="1">DATE(YEAR(TODAY())-1,12,6)</f>
        <v>44536</v>
      </c>
      <c r="E21" s="8" t="s">
        <v>44</v>
      </c>
      <c r="F21" s="10">
        <f ca="1">NETWORKDAYS(LeaveTracker[[#This Row],[Fecha de inicio]],LeaveTracker[[#This Row],[Fecha de finalización]],lstHolidays)</f>
        <v>6</v>
      </c>
    </row>
    <row r="22" spans="2:6" ht="30" customHeight="1" x14ac:dyDescent="0.3">
      <c r="B22" s="8" t="s">
        <v>67</v>
      </c>
      <c r="C22" s="11">
        <f ca="1">DATE(YEAR(TODAY())-1,12,3  )</f>
        <v>44533</v>
      </c>
      <c r="D22" s="11">
        <f ca="1">DATE(YEAR(TODAY())-1,12,7)</f>
        <v>44537</v>
      </c>
      <c r="E22" s="8" t="s">
        <v>38</v>
      </c>
      <c r="F22" s="10">
        <f ca="1">NETWORKDAYS(LeaveTracker[[#This Row],[Fecha de inicio]],LeaveTracker[[#This Row],[Fecha de finalización]],lstHolidays)</f>
        <v>3</v>
      </c>
    </row>
    <row r="23" spans="2:6" ht="30" customHeight="1" x14ac:dyDescent="0.3">
      <c r="B23" s="8" t="s">
        <v>17</v>
      </c>
      <c r="C23" s="11">
        <f ca="1">DATE(YEAR(TODAY()),1,31 )</f>
        <v>44592</v>
      </c>
      <c r="D23" s="11">
        <f ca="1">DATE(YEAR(TODAY()),2,2)</f>
        <v>44594</v>
      </c>
      <c r="E23" s="8" t="s">
        <v>44</v>
      </c>
      <c r="F23" s="10">
        <f ca="1">NETWORKDAYS(LeaveTracker[[#This Row],[Fecha de inicio]],LeaveTracker[[#This Row],[Fecha de finalización]],lstHolidays)</f>
        <v>3</v>
      </c>
    </row>
    <row r="24" spans="2:6" ht="30" customHeight="1" x14ac:dyDescent="0.3">
      <c r="B24" s="8" t="s">
        <v>17</v>
      </c>
      <c r="C24" s="11">
        <f ca="1">DATE(YEAR(TODAY())-1,11,24 )</f>
        <v>44524</v>
      </c>
      <c r="D24" s="11">
        <f ca="1">DATE(YEAR(TODAY())-1,11,29)</f>
        <v>44529</v>
      </c>
      <c r="E24" s="8" t="s">
        <v>72</v>
      </c>
      <c r="F24" s="10">
        <f ca="1">NETWORKDAYS(LeaveTracker[[#This Row],[Fecha de inicio]],LeaveTracker[[#This Row],[Fecha de finalización]],lstHolidays)</f>
        <v>4</v>
      </c>
    </row>
    <row r="25" spans="2:6" ht="30" customHeight="1" x14ac:dyDescent="0.3">
      <c r="B25" s="8" t="s">
        <v>65</v>
      </c>
      <c r="C25" s="11">
        <f ca="1">DATE(YEAR(TODAY()),12,5 )</f>
        <v>44900</v>
      </c>
      <c r="D25" s="11">
        <f ca="1">DATE(YEAR(TODAY()),12,9)</f>
        <v>44904</v>
      </c>
      <c r="E25" s="8" t="s">
        <v>38</v>
      </c>
      <c r="F25" s="10">
        <f ca="1">NETWORKDAYS(LeaveTracker[[#This Row],[Fecha de inicio]],LeaveTracker[[#This Row],[Fecha de finalización]],lstHolidays)</f>
        <v>5</v>
      </c>
    </row>
    <row r="26" spans="2:6" ht="30" customHeight="1" x14ac:dyDescent="0.3">
      <c r="B26" s="8" t="s">
        <v>67</v>
      </c>
      <c r="C26" s="11">
        <f ca="1">DATE(YEAR(TODAY()),4,11 )</f>
        <v>44662</v>
      </c>
      <c r="D26" s="11">
        <f ca="1">DATE(YEAR(TODAY()),4,19)</f>
        <v>44670</v>
      </c>
      <c r="E26" s="8" t="s">
        <v>38</v>
      </c>
      <c r="F26" s="10">
        <f ca="1">NETWORKDAYS(LeaveTracker[[#This Row],[Fecha de inicio]],LeaveTracker[[#This Row],[Fecha de finalización]],lstHolidays)</f>
        <v>7</v>
      </c>
    </row>
  </sheetData>
  <dataValidations count="11">
    <dataValidation type="list" errorStyle="warning" allowBlank="1" showInputMessage="1" showErrorMessage="1" error="Seleccione el tipo de baja de la lista. Seleccione CANCELAR y pulse ALT+FLECHA ABAJO para elegir un día de la lista desplegable." sqref="E4:E26" xr:uid="{00000000-0002-0000-0100-000000000000}">
      <formula1>lstHolidayTypes</formula1>
    </dataValidation>
    <dataValidation type="list" errorStyle="information" allowBlank="1" showInputMessage="1" showErrorMessage="1" errorTitle="Empleado desconocido" error="Seleccione a un empleado de la lista. Para modificar la lista, agregue o quite empleados de la tabla Lista de empleados en la pestaña Configuración." sqref="B27:B741" xr:uid="{00000000-0002-0000-0100-000001000000}">
      <formula1>lstEmployees</formula1>
    </dataValidation>
    <dataValidation allowBlank="1" showInputMessage="1" showErrorMessage="1" prompt="Registre las bajas de empleados en la tabla en esta hoja de cálculo." sqref="A1" xr:uid="{00000000-0002-0000-0100-000002000000}"/>
    <dataValidation allowBlank="1" showInputMessage="1" showErrorMessage="1" prompt="La tabla que se encuentra debajo se usa en la vista Calendario para actualizar automáticamente el registro de asistencia anual de un empleado. Use filtros de tabla para obtener las entradas de empleados o tipos de baja concretos." sqref="B2" xr:uid="{00000000-0002-0000-0100-000003000000}"/>
    <dataValidation allowBlank="1" showInputMessage="1" showErrorMessage="1" prompt="Seleccione un nombre de empleado en esta columna. Pulse ALT+FLECHA ABAJO para abrir la lista desplegable y ENTRAR para seleccionar un nombre de empleado." sqref="B3" xr:uid="{00000000-0002-0000-0100-000004000000}"/>
    <dataValidation type="list" errorStyle="warning" allowBlank="1" showInputMessage="1" showErrorMessage="1" error="Seleccione un nombre de empleado de la lista. Seleccione CANCELAR y pulse ALT+FLECHA ABAJO para elegir un nombre de empleado de la lista desplegable." sqref="B4:B26" xr:uid="{00000000-0002-0000-0100-000005000000}">
      <formula1>lstEmployees</formula1>
    </dataValidation>
    <dataValidation allowBlank="1" showInputMessage="1" showErrorMessage="1" prompt="Escriba la fecha de inicio de la baja en esta columna._x000a_" sqref="C3" xr:uid="{00000000-0002-0000-0100-000006000000}"/>
    <dataValidation allowBlank="1" showInputMessage="1" showErrorMessage="1" prompt="Escriba la fecha de finalización de la baja en esta columna." sqref="D3" xr:uid="{00000000-0002-0000-0100-000007000000}"/>
    <dataValidation allowBlank="1" showInputMessage="1" showErrorMessage="1" prompt="Seleccione un tipo de baja en esta columna. Pulse ALT+FLECHA ABAJO para abrir la lista desplegable y ENTRAR para seleccionar un tipo de baja." sqref="E3" xr:uid="{00000000-0002-0000-0100-000008000000}"/>
    <dataValidation allowBlank="1" showInputMessage="1" showErrorMessage="1" prompt="Los días totales se calculan automáticamente en esta columna." sqref="F3" xr:uid="{00000000-0002-0000-0100-000009000000}"/>
    <dataValidation allowBlank="1" showInputMessage="1" showErrorMessage="1" prompt="El título de la hoja de cálculo se encuentra en esta celda." sqref="B1" xr:uid="{00000000-0002-0000-0100-00000A000000}"/>
  </dataValidations>
  <printOptions horizontalCentered="1"/>
  <pageMargins left="0.25" right="0.25" top="0.75" bottom="0.75" header="0.3" footer="0.3"/>
  <pageSetup paperSize="9" scale="86"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B1:B8"/>
  <sheetViews>
    <sheetView showGridLines="0" workbookViewId="0"/>
  </sheetViews>
  <sheetFormatPr baseColWidth="10" defaultColWidth="9" defaultRowHeight="30" customHeight="1" x14ac:dyDescent="0.3"/>
  <cols>
    <col min="1" max="1" width="2.5" customWidth="1"/>
    <col min="2" max="2" width="29.375" customWidth="1"/>
    <col min="3" max="3" width="3.25" customWidth="1"/>
  </cols>
  <sheetData>
    <row r="1" spans="2:2" ht="40.15" customHeight="1" x14ac:dyDescent="0.3">
      <c r="B1" s="19" t="s">
        <v>74</v>
      </c>
    </row>
    <row r="2" spans="2:2" ht="15" customHeight="1" x14ac:dyDescent="0.3"/>
    <row r="3" spans="2:2" ht="30" customHeight="1" x14ac:dyDescent="0.3">
      <c r="B3" s="9" t="s">
        <v>75</v>
      </c>
    </row>
    <row r="4" spans="2:2" ht="30" customHeight="1" x14ac:dyDescent="0.3">
      <c r="B4" s="8" t="s">
        <v>17</v>
      </c>
    </row>
    <row r="5" spans="2:2" ht="30" customHeight="1" x14ac:dyDescent="0.3">
      <c r="B5" s="8" t="s">
        <v>65</v>
      </c>
    </row>
    <row r="6" spans="2:2" ht="30" customHeight="1" x14ac:dyDescent="0.3">
      <c r="B6" s="8" t="s">
        <v>66</v>
      </c>
    </row>
    <row r="7" spans="2:2" ht="30" customHeight="1" x14ac:dyDescent="0.3">
      <c r="B7" s="8" t="s">
        <v>68</v>
      </c>
    </row>
    <row r="8" spans="2:2" ht="30" customHeight="1" x14ac:dyDescent="0.3">
      <c r="B8" s="8" t="s">
        <v>67</v>
      </c>
    </row>
  </sheetData>
  <dataValidations count="3">
    <dataValidation allowBlank="1" showInputMessage="1" showErrorMessage="1" prompt="Agregue empleados en esta hoja de cálculo. Las entradas en esta tabla se usan para su selección en la hojas de cálculo vista Calendario y Seguimiento de bajas del empleado." sqref="A1" xr:uid="{00000000-0002-0000-0200-000000000000}"/>
    <dataValidation allowBlank="1" showInputMessage="1" showErrorMessage="1" prompt="El título de la hoja de cálculo se encuentra en esta celda." sqref="B1" xr:uid="{00000000-0002-0000-0200-000001000000}"/>
    <dataValidation allowBlank="1" showInputMessage="1" showErrorMessage="1" prompt="Los nombres de empleados se encuentra en la columna con este encabezado." sqref="B3" xr:uid="{00000000-0002-0000-02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
    <pageSetUpPr fitToPage="1"/>
  </sheetPr>
  <dimension ref="B1:B7"/>
  <sheetViews>
    <sheetView showGridLines="0" workbookViewId="0"/>
  </sheetViews>
  <sheetFormatPr baseColWidth="10" defaultColWidth="9" defaultRowHeight="30" customHeight="1" x14ac:dyDescent="0.3"/>
  <cols>
    <col min="1" max="1" width="2.5" customWidth="1"/>
    <col min="2" max="2" width="29.375" customWidth="1"/>
    <col min="3" max="3" width="3.25" customWidth="1"/>
  </cols>
  <sheetData>
    <row r="1" spans="2:2" ht="40.15" customHeight="1" x14ac:dyDescent="0.3">
      <c r="B1" s="19" t="s">
        <v>76</v>
      </c>
    </row>
    <row r="2" spans="2:2" ht="15" customHeight="1" x14ac:dyDescent="0.3"/>
    <row r="3" spans="2:2" ht="30" customHeight="1" x14ac:dyDescent="0.3">
      <c r="B3" s="9" t="s">
        <v>77</v>
      </c>
    </row>
    <row r="4" spans="2:2" ht="30" customHeight="1" x14ac:dyDescent="0.3">
      <c r="B4" s="8" t="s">
        <v>72</v>
      </c>
    </row>
    <row r="5" spans="2:2" ht="30" customHeight="1" x14ac:dyDescent="0.3">
      <c r="B5" s="8" t="s">
        <v>38</v>
      </c>
    </row>
    <row r="6" spans="2:2" ht="30" customHeight="1" x14ac:dyDescent="0.3">
      <c r="B6" s="8" t="s">
        <v>44</v>
      </c>
    </row>
    <row r="7" spans="2:2" ht="30" customHeight="1" x14ac:dyDescent="0.3">
      <c r="B7" s="8" t="s">
        <v>50</v>
      </c>
    </row>
  </sheetData>
  <dataValidations count="3">
    <dataValidation allowBlank="1" showInputMessage="1" showErrorMessage="1" prompt="Escriba tipos de baja en la columna con este encabezado." sqref="B3" xr:uid="{00000000-0002-0000-0300-000000000000}"/>
    <dataValidation allowBlank="1" showInputMessage="1" showErrorMessage="1" prompt="Escriba tipos de bajas en la tabla de esta hoja de cálculo. Las entradas se usarán para su selección en la tabla Seguimiento de bajas de la hoja de cálculo Seguimiento de bajas del empleado." sqref="A1" xr:uid="{00000000-0002-0000-0300-000001000000}"/>
    <dataValidation allowBlank="1" showInputMessage="1" showErrorMessage="1" prompt="El título de la hoja de cálculo se encuentra en esta celda." sqref="B1" xr:uid="{00000000-0002-0000-03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C9"/>
  <sheetViews>
    <sheetView showGridLines="0" workbookViewId="0"/>
  </sheetViews>
  <sheetFormatPr baseColWidth="10" defaultColWidth="9" defaultRowHeight="30" customHeight="1" x14ac:dyDescent="0.3"/>
  <cols>
    <col min="1" max="1" width="2.5" customWidth="1"/>
    <col min="2" max="2" width="29.375" customWidth="1"/>
    <col min="3" max="3" width="25.5" customWidth="1"/>
    <col min="4" max="4" width="2.5" customWidth="1"/>
  </cols>
  <sheetData>
    <row r="1" spans="2:3" ht="40.15" customHeight="1" x14ac:dyDescent="0.3">
      <c r="B1" s="19" t="s">
        <v>78</v>
      </c>
    </row>
    <row r="2" spans="2:3" ht="15" customHeight="1" x14ac:dyDescent="0.3"/>
    <row r="3" spans="2:3" ht="30" customHeight="1" x14ac:dyDescent="0.3">
      <c r="B3" s="9" t="s">
        <v>78</v>
      </c>
      <c r="C3" s="9" t="s">
        <v>79</v>
      </c>
    </row>
    <row r="4" spans="2:3" ht="30" customHeight="1" x14ac:dyDescent="0.3">
      <c r="B4" s="11">
        <f ca="1">DATE(YEAR(TODAY()),1,1)</f>
        <v>44562</v>
      </c>
      <c r="C4" s="8" t="s">
        <v>80</v>
      </c>
    </row>
    <row r="5" spans="2:3" ht="30" customHeight="1" x14ac:dyDescent="0.3">
      <c r="B5" s="11">
        <f ca="1">DATE(YEAR(TODAY()),7,4)</f>
        <v>44746</v>
      </c>
      <c r="C5" s="8" t="s">
        <v>81</v>
      </c>
    </row>
    <row r="6" spans="2:3" ht="30" customHeight="1" x14ac:dyDescent="0.3">
      <c r="B6" s="11">
        <f ca="1">DATE(YEAR(TODAY()),11,24)</f>
        <v>44889</v>
      </c>
      <c r="C6" s="8" t="s">
        <v>82</v>
      </c>
    </row>
    <row r="7" spans="2:3" ht="30" customHeight="1" x14ac:dyDescent="0.3">
      <c r="B7" s="11">
        <f ca="1">DATE(YEAR(TODAY()),11,25)</f>
        <v>44890</v>
      </c>
      <c r="C7" s="8" t="s">
        <v>82</v>
      </c>
    </row>
    <row r="8" spans="2:3" ht="30" customHeight="1" x14ac:dyDescent="0.3">
      <c r="B8" s="11">
        <f ca="1">DATE(YEAR(TODAY()),12,24)</f>
        <v>44919</v>
      </c>
      <c r="C8" s="8" t="s">
        <v>83</v>
      </c>
    </row>
    <row r="9" spans="2:3" ht="30" customHeight="1" x14ac:dyDescent="0.3">
      <c r="B9" s="11">
        <f ca="1">DATE(YEAR(TODAY()),12,25)</f>
        <v>44920</v>
      </c>
      <c r="C9" s="8" t="s">
        <v>83</v>
      </c>
    </row>
  </sheetData>
  <dataValidations count="4">
    <dataValidation allowBlank="1" showInputMessage="1" showErrorMessage="1" prompt="Escriba la fecha del día festivo en la columna con este encabezado." sqref="B3" xr:uid="{00000000-0002-0000-0400-000000000000}"/>
    <dataValidation allowBlank="1" showInputMessage="1" showErrorMessage="1" prompt="Escriba la descripción en la columna con este encabezado." sqref="C3" xr:uid="{00000000-0002-0000-0400-000001000000}"/>
    <dataValidation allowBlank="1" showInputMessage="1" showErrorMessage="1" prompt="Escriba los días festivos de la empresa en la tabla en esta hoja de cálculo." sqref="A1" xr:uid="{00000000-0002-0000-0400-000002000000}"/>
    <dataValidation allowBlank="1" showInputMessage="1" showErrorMessage="1" prompt="El título de la hoja de cálculo se encuentra en esta celda." sqref="B1" xr:uid="{00000000-0002-0000-0400-000003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B3075A7B-F30D-47F1-AEFA-B156454BD28E}">
  <ds:schemaRefs>
    <ds:schemaRef ds:uri="http://schemas.microsoft.com/sharepoint/v3/contenttype/forms"/>
  </ds:schemaRefs>
</ds:datastoreItem>
</file>

<file path=customXml/itemProps22.xml><?xml version="1.0" encoding="utf-8"?>
<ds:datastoreItem xmlns:ds="http://schemas.openxmlformats.org/officeDocument/2006/customXml" ds:itemID="{98E32381-11FD-48B6-9732-8BE4AB0B256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C9763B78-D398-4AC1-A558-DD645966D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TM02780235</ap:Template>
  <ap:DocSecurity>0</ap:DocSecurity>
  <ap:ScaleCrop>false</ap:ScaleCrop>
  <ap:HeadingPairs>
    <vt:vector baseType="variant" size="4">
      <vt:variant>
        <vt:lpstr>Hojas de cálculo</vt:lpstr>
      </vt:variant>
      <vt:variant>
        <vt:i4>5</vt:i4>
      </vt:variant>
      <vt:variant>
        <vt:lpstr>Rangos con nombre</vt:lpstr>
      </vt:variant>
      <vt:variant>
        <vt:i4>15</vt:i4>
      </vt:variant>
    </vt:vector>
  </ap:HeadingPairs>
  <ap:TitlesOfParts>
    <vt:vector baseType="lpstr" size="20">
      <vt:lpstr>Vista Calendario</vt:lpstr>
      <vt:lpstr>Seguimiento de bajas del emplea</vt:lpstr>
      <vt:lpstr>Lista de empleados</vt:lpstr>
      <vt:lpstr>Tipos de baja</vt:lpstr>
      <vt:lpstr>Días festivos de la empresa</vt:lpstr>
      <vt:lpstr>Calendar_Year</vt:lpstr>
      <vt:lpstr>ColumnTitle3</vt:lpstr>
      <vt:lpstr>ColumnTitle4</vt:lpstr>
      <vt:lpstr>ColumnTitleRegion..AC22.1</vt:lpstr>
      <vt:lpstr>lstEDates</vt:lpstr>
      <vt:lpstr>lstEmployees</vt:lpstr>
      <vt:lpstr>lstEmpNames</vt:lpstr>
      <vt:lpstr>lstHolidays</vt:lpstr>
      <vt:lpstr>lstHolidayTypes</vt:lpstr>
      <vt:lpstr>lstHTypes</vt:lpstr>
      <vt:lpstr>lstSdates</vt:lpstr>
      <vt:lpstr>Título1</vt:lpstr>
      <vt:lpstr>Título2</vt:lpstr>
      <vt:lpstr>TítuloDeColumna5</vt:lpstr>
      <vt:lpstr>valSelEmployee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2022-11-06T05:48:25Z</dcterms:created>
  <dcterms:modified xsi:type="dcterms:W3CDTF">2022-12-07T06:06:54Z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