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es-ES\"/>
    </mc:Choice>
  </mc:AlternateContent>
  <xr:revisionPtr revIDLastSave="9" documentId="13_ncr:1_{AED57808-4FA4-44B0-AAF3-AD847F135D50}" xr6:coauthVersionLast="43" xr6:coauthVersionMax="43" xr10:uidLastSave="{0AF88E15-187E-40D1-992A-8845462EE607}"/>
  <bookViews>
    <workbookView xWindow="-120" yWindow="-120" windowWidth="24120" windowHeight="16185" xr2:uid="{00000000-000D-0000-FFFF-FFFF00000000}"/>
  </bookViews>
  <sheets>
    <sheet name="Calendario familiar" sheetId="4" r:id="rId1"/>
  </sheets>
  <definedNames>
    <definedName name="AbrDom1">DATE(AñoCalendario,4,1)-WEEKDAY(DATE(AñoCalendario,4,1))+1</definedName>
    <definedName name="AgoDom1">DATE(AñoCalendario,8,1)-WEEKDAY(DATE(AñoCalendario,8,1))+1</definedName>
    <definedName name="AñoCalendario">'Calendario familiar'!$AE$3</definedName>
    <definedName name="_xlnm.Print_Area" localSheetId="0">'Calendario familiar'!$B$1:$AK$50</definedName>
    <definedName name="DicDom1">DATE(AñoCalendario,12,1)-WEEKDAY(DATE(AñoCalendario,12,1))+1</definedName>
    <definedName name="EneDom1">DATE(AñoCalendario,1,1)-WEEKDAY(DATE(AñoCalendario,1,1))+1</definedName>
    <definedName name="FebDom1">DATE(AñoCalendario,2,1)-WEEKDAY(DATE(AñoCalendario,2,1))+1</definedName>
    <definedName name="FechasImportantes">'Calendario familiar'!$D$6:$G$20</definedName>
    <definedName name="JulDom1">DATE(AñoCalendario,7,1)-WEEKDAY(DATE(AñoCalendario,7,1))+1</definedName>
    <definedName name="JunDom1">DATE(AñoCalendario,6,1)-WEEKDAY(DATE(AñoCalendario,6,1))+1</definedName>
    <definedName name="MarDom1">DATE(AñoCalendario,3,1)-WEEKDAY(DATE(AñoCalendario,3,1))+1</definedName>
    <definedName name="MayDom1">DATE(AñoCalendario,5,1)-WEEKDAY(DATE(AñoCalendario,5,1))+1</definedName>
    <definedName name="NovDom1">DATE(AñoCalendario,11,1)-WEEKDAY(DATE(AñoCalendario,11,1))+1</definedName>
    <definedName name="OctDom1">DATE(AñoCalendario,10,1)-WEEKDAY(DATE(AñoCalendario,10,1))+1</definedName>
    <definedName name="SepDom1">DATE(AñoCalendario,9,1)-WEEKDAY(DATE(AñoCalendario,9,1))+1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" i="4" l="1"/>
  <c r="D7" i="4" l="1"/>
  <c r="D6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<sst xmlns="http://schemas.openxmlformats.org/spreadsheetml/2006/main" count="89" uniqueCount="12">
  <si>
    <t>Lu</t>
  </si>
  <si>
    <t>Calendario familiar de los Rodríguez</t>
  </si>
  <si>
    <t>Fechas importantes</t>
  </si>
  <si>
    <t>Ma</t>
  </si>
  <si>
    <t>Ju</t>
  </si>
  <si>
    <t>Mi</t>
  </si>
  <si>
    <t>Vi</t>
  </si>
  <si>
    <t>Día de Año Nuevo</t>
  </si>
  <si>
    <t>Cumpleaños de Jorge</t>
  </si>
  <si>
    <t>Sá</t>
  </si>
  <si>
    <t>Do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</si>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</sst>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8" formatCode="mmmm"/>
    <numFmt numFmtId="169" formatCode="d"/>
  </numFmts>
  <fonts count="3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0" fillId="0" borderId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7" applyNumberFormat="0" applyAlignment="0" applyProtection="0"/>
    <xf numFmtId="0" fontId="30" fillId="7" borderId="8" applyNumberFormat="0" applyAlignment="0" applyProtection="0"/>
    <xf numFmtId="0" fontId="31" fillId="7" borderId="7" applyNumberFormat="0" applyAlignment="0" applyProtection="0"/>
    <xf numFmtId="0" fontId="32" fillId="0" borderId="9" applyNumberFormat="0" applyFill="0" applyAlignment="0" applyProtection="0"/>
    <xf numFmtId="0" fontId="33" fillId="8" borderId="10" applyNumberFormat="0" applyAlignment="0" applyProtection="0"/>
    <xf numFmtId="0" fontId="34" fillId="0" borderId="0" applyNumberFormat="0" applyFill="0" applyBorder="0" applyAlignment="0" applyProtection="0"/>
    <xf numFmtId="0" fontId="21" fillId="9" borderId="1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horizontal="left" indent="1"/>
    </xf>
    <xf numFmtId="0" fontId="9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3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13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horizontal="left" indent="1"/>
    </xf>
    <xf numFmtId="0" fontId="18" fillId="2" borderId="0" xfId="0" applyFont="1" applyFill="1" applyAlignment="1">
      <alignment horizontal="left" indent="1"/>
    </xf>
    <xf numFmtId="0" fontId="18" fillId="2" borderId="0" xfId="0" applyFont="1" applyFill="1"/>
    <xf numFmtId="0" fontId="19" fillId="2" borderId="0" xfId="0" applyFont="1" applyFill="1"/>
    <xf numFmtId="0" fontId="7" fillId="0" borderId="3" xfId="0" applyFont="1" applyBorder="1"/>
    <xf numFmtId="0" fontId="7" fillId="0" borderId="0" xfId="0" applyFont="1"/>
    <xf numFmtId="0" fontId="1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8" fillId="0" borderId="0" xfId="0" applyFont="1"/>
    <xf numFmtId="0" fontId="12" fillId="0" borderId="0" xfId="0" applyFont="1" applyAlignment="1">
      <alignment horizontal="center"/>
    </xf>
    <xf numFmtId="0" fontId="6" fillId="2" borderId="0" xfId="0" applyFont="1" applyFill="1"/>
    <xf numFmtId="0" fontId="6" fillId="0" borderId="0" xfId="0" applyFont="1"/>
    <xf numFmtId="14" fontId="6" fillId="2" borderId="0" xfId="0" applyNumberFormat="1" applyFont="1" applyFill="1" applyAlignment="1">
      <alignment horizontal="right" indent="1"/>
    </xf>
    <xf numFmtId="0" fontId="9" fillId="2" borderId="2" xfId="0" applyFont="1" applyFill="1" applyBorder="1"/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right"/>
    </xf>
    <xf numFmtId="0" fontId="9" fillId="2" borderId="1" xfId="0" applyFont="1" applyFill="1" applyBorder="1"/>
    <xf numFmtId="168" fontId="11" fillId="0" borderId="0" xfId="0" applyNumberFormat="1" applyFont="1" applyAlignment="1">
      <alignment horizontal="left"/>
    </xf>
    <xf numFmtId="169" fontId="0" fillId="0" borderId="0" xfId="0" applyNumberFormat="1" applyAlignment="1">
      <alignment horizontal="center"/>
    </xf>
  </cellXfs>
  <cellStyles count="48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Incorrecto" xfId="13" builtinId="27" customBuiltin="1"/>
    <cellStyle name="Millares" xfId="2" builtinId="3" customBuiltin="1"/>
    <cellStyle name="Millares [0]" xfId="3" builtinId="6" customBuiltin="1"/>
    <cellStyle name="Moneda" xfId="4" builtinId="4" customBuiltin="1"/>
    <cellStyle name="Moneda [0]" xfId="5" builtinId="7" customBuiltin="1"/>
    <cellStyle name="Neutral" xfId="14" builtinId="28" customBuiltin="1"/>
    <cellStyle name="Normal" xfId="0" builtinId="0" customBuiltin="1"/>
    <cellStyle name="Normal 2" xfId="1" xr:uid="{00000000-0005-0000-0000-000001000000}"/>
    <cellStyle name="Notas" xfId="21" builtinId="10" customBuiltin="1"/>
    <cellStyle name="Porcentaje" xfId="6" builtinId="5" customBuiltin="1"/>
    <cellStyle name="Salida" xfId="16" builtinId="21" customBuiltin="1"/>
    <cellStyle name="Texto de advertencia" xfId="20" builtinId="11" customBuiltin="1"/>
    <cellStyle name="Texto explicativo" xfId="22" builtinId="53" customBuiltin="1"/>
    <cellStyle name="Título" xfId="7" builtinId="15" customBuiltin="1"/>
    <cellStyle name="Título 2" xfId="9" builtinId="17" customBuiltin="1"/>
    <cellStyle name="Título 3" xfId="10" builtinId="18" customBuiltin="1"/>
    <cellStyle name="Total" xfId="23" builtinId="25" customBuiltin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Marco de pizarra" descr="Forma con relleno de textura de madera, utilizada para crear un marco de pizarra." title="Marco de pizar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9526</xdr:colOff>
      <xdr:row>2</xdr:row>
      <xdr:rowOff>104776</xdr:rowOff>
    </xdr:from>
    <xdr:to>
      <xdr:col>40</xdr:col>
      <xdr:colOff>400049</xdr:colOff>
      <xdr:row>3</xdr:row>
      <xdr:rowOff>0</xdr:rowOff>
    </xdr:to>
    <xdr:sp macro="" textlink="">
      <xdr:nvSpPr>
        <xdr:cNvPr id="4" name="Instrucciones" descr="Para cambiar el año del calendario, haga clic en el control numérico." title="Texto de instruc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15351" y="552451"/>
          <a:ext cx="2219323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es" sz="1000" b="0" i="1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</a:rPr>
            <a:t>Para cambiar el año</a:t>
          </a:r>
          <a:r>
            <a:rPr lang="es" sz="1000" b="0" i="1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</a:rPr>
            <a:t> del calendario, haga clic en el control numérico.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Línea divisoria de la pizarra" descr="Línea divisoria de la pizarra" title="Línea divisori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104775</xdr:colOff>
          <xdr:row>2</xdr:row>
          <xdr:rowOff>390525</xdr:rowOff>
        </xdr:to>
        <xdr:sp macro="" textlink="">
          <xdr:nvSpPr>
            <xdr:cNvPr id="1025" name="Control numérico" descr="Use the spinner button to change calendar year or change the year in cell AF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C1:AJ49"/>
  <sheetViews>
    <sheetView showGridLines="0" tabSelected="1" zoomScaleNormal="100" workbookViewId="0"/>
  </sheetViews>
  <sheetFormatPr baseColWidth="10" defaultColWidth="9.140625" defaultRowHeight="12.75" x14ac:dyDescent="0.2"/>
  <cols>
    <col min="1" max="1" width="3.42578125" customWidth="1"/>
    <col min="2" max="2" width="3.140625" customWidth="1"/>
    <col min="3" max="9" width="3.7109375" customWidth="1"/>
    <col min="10" max="11" width="2.28515625" customWidth="1"/>
    <col min="12" max="18" width="3.7109375" customWidth="1"/>
    <col min="19" max="20" width="2.28515625" customWidth="1"/>
    <col min="21" max="27" width="3.7109375" customWidth="1"/>
    <col min="28" max="29" width="2.28515625" customWidth="1"/>
    <col min="30" max="36" width="3.7109375" customWidth="1"/>
    <col min="37" max="37" width="3.28515625" customWidth="1"/>
  </cols>
  <sheetData>
    <row r="1" spans="3:36" ht="20.25" customHeight="1" x14ac:dyDescent="0.2"/>
    <row r="2" spans="3:36" ht="15" customHeight="1" x14ac:dyDescent="0.2"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3:36" ht="34.5" x14ac:dyDescent="0.45">
      <c r="C3" s="11"/>
      <c r="D3" s="28" t="s">
        <v>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>
        <f ca="1">YEAR(TODAY())</f>
        <v>2019</v>
      </c>
      <c r="AF3" s="29"/>
      <c r="AG3" s="29"/>
      <c r="AH3" s="29"/>
      <c r="AI3" s="29"/>
      <c r="AJ3" s="10"/>
    </row>
    <row r="4" spans="3:36" ht="9.75" customHeight="1" x14ac:dyDescent="0.2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3:36" ht="15.75" x14ac:dyDescent="0.25">
      <c r="C5" s="10"/>
      <c r="D5" s="1" t="s">
        <v>2</v>
      </c>
      <c r="E5" s="12"/>
      <c r="F5" s="13"/>
      <c r="G5" s="13"/>
      <c r="H5" s="14"/>
      <c r="I5" s="14"/>
      <c r="J5" s="14"/>
      <c r="K5" s="14"/>
      <c r="L5" s="14"/>
      <c r="M5" s="1"/>
      <c r="N5" s="15"/>
      <c r="O5" s="14"/>
      <c r="P5" s="15"/>
      <c r="Q5" s="15"/>
      <c r="R5" s="15"/>
      <c r="S5" s="10"/>
      <c r="T5" s="10"/>
      <c r="U5" s="9" t="s">
        <v>11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0"/>
      <c r="AJ5" s="10"/>
    </row>
    <row r="6" spans="3:36" x14ac:dyDescent="0.2">
      <c r="C6" s="2"/>
      <c r="D6" s="26">
        <f ca="1">DATE(YEAR(TODAY()),1,1)</f>
        <v>43466</v>
      </c>
      <c r="E6" s="26"/>
      <c r="F6" s="26"/>
      <c r="G6" s="26"/>
      <c r="H6" s="24" t="s">
        <v>7</v>
      </c>
      <c r="I6" s="24"/>
      <c r="J6" s="24"/>
      <c r="K6" s="24"/>
      <c r="L6" s="24"/>
      <c r="M6" s="24"/>
      <c r="N6" s="24"/>
      <c r="O6" s="24"/>
      <c r="P6" s="24"/>
      <c r="Q6" s="24"/>
      <c r="R6" s="4"/>
      <c r="S6" s="4"/>
      <c r="T6" s="2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2"/>
    </row>
    <row r="7" spans="3:36" ht="14.25" x14ac:dyDescent="0.2">
      <c r="C7" s="3"/>
      <c r="D7" s="26">
        <f ca="1">DATE(YEAR(TODAY()),3,25)</f>
        <v>43549</v>
      </c>
      <c r="E7" s="26"/>
      <c r="F7" s="26"/>
      <c r="G7" s="26"/>
      <c r="H7" s="24" t="s">
        <v>8</v>
      </c>
      <c r="I7" s="24"/>
      <c r="J7" s="24"/>
      <c r="K7" s="24"/>
      <c r="L7" s="24"/>
      <c r="M7" s="24"/>
      <c r="N7" s="24"/>
      <c r="O7" s="24"/>
      <c r="P7" s="24"/>
      <c r="Q7" s="24"/>
      <c r="R7" s="4"/>
      <c r="S7" s="4"/>
      <c r="T7" s="2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"/>
    </row>
    <row r="8" spans="3:36" ht="14.25" x14ac:dyDescent="0.2">
      <c r="C8" s="3"/>
      <c r="D8" s="26"/>
      <c r="E8" s="26"/>
      <c r="F8" s="26"/>
      <c r="G8" s="26"/>
      <c r="H8" s="24"/>
      <c r="I8" s="24"/>
      <c r="J8" s="24"/>
      <c r="K8" s="24"/>
      <c r="L8" s="24"/>
      <c r="M8" s="24"/>
      <c r="N8" s="24"/>
      <c r="O8" s="24"/>
      <c r="P8" s="24"/>
      <c r="Q8" s="24"/>
      <c r="R8" s="4"/>
      <c r="S8" s="4"/>
      <c r="T8" s="2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"/>
    </row>
    <row r="9" spans="3:36" ht="14.25" x14ac:dyDescent="0.2">
      <c r="C9" s="3"/>
      <c r="D9" s="26"/>
      <c r="E9" s="26"/>
      <c r="F9" s="26"/>
      <c r="G9" s="26"/>
      <c r="H9" s="24"/>
      <c r="I9" s="24"/>
      <c r="J9" s="24"/>
      <c r="K9" s="24"/>
      <c r="L9" s="24"/>
      <c r="M9" s="24"/>
      <c r="N9" s="24"/>
      <c r="O9" s="24"/>
      <c r="P9" s="24"/>
      <c r="Q9" s="24"/>
      <c r="R9" s="4"/>
      <c r="S9" s="4"/>
      <c r="T9" s="2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"/>
    </row>
    <row r="10" spans="3:36" ht="14.25" x14ac:dyDescent="0.2">
      <c r="C10" s="3"/>
      <c r="D10" s="26"/>
      <c r="E10" s="26"/>
      <c r="F10" s="26"/>
      <c r="G10" s="26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4"/>
      <c r="S10" s="4"/>
      <c r="T10" s="2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"/>
    </row>
    <row r="11" spans="3:36" ht="14.25" x14ac:dyDescent="0.2">
      <c r="C11" s="3"/>
      <c r="D11" s="26"/>
      <c r="E11" s="26"/>
      <c r="F11" s="26"/>
      <c r="G11" s="26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4"/>
      <c r="S11" s="4"/>
      <c r="T11" s="2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"/>
    </row>
    <row r="12" spans="3:36" ht="14.25" x14ac:dyDescent="0.2">
      <c r="C12" s="3"/>
      <c r="D12" s="26"/>
      <c r="E12" s="26"/>
      <c r="F12" s="26"/>
      <c r="G12" s="26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4"/>
      <c r="S12" s="4"/>
      <c r="T12" s="2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"/>
    </row>
    <row r="13" spans="3:36" ht="14.25" x14ac:dyDescent="0.2">
      <c r="C13" s="3"/>
      <c r="D13" s="26"/>
      <c r="E13" s="26"/>
      <c r="F13" s="26"/>
      <c r="G13" s="26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4"/>
      <c r="S13" s="4"/>
      <c r="T13" s="2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"/>
    </row>
    <row r="14" spans="3:36" ht="14.25" x14ac:dyDescent="0.2">
      <c r="C14" s="3"/>
      <c r="D14" s="26"/>
      <c r="E14" s="26"/>
      <c r="F14" s="26"/>
      <c r="G14" s="26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"/>
      <c r="S14" s="4"/>
      <c r="T14" s="2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"/>
    </row>
    <row r="15" spans="3:36" ht="14.25" x14ac:dyDescent="0.2">
      <c r="C15" s="3"/>
      <c r="D15" s="26"/>
      <c r="E15" s="26"/>
      <c r="F15" s="26"/>
      <c r="G15" s="26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4"/>
      <c r="S15" s="4"/>
      <c r="T15" s="2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"/>
    </row>
    <row r="16" spans="3:36" ht="14.25" x14ac:dyDescent="0.2">
      <c r="C16" s="3"/>
      <c r="D16" s="26"/>
      <c r="E16" s="26"/>
      <c r="F16" s="26"/>
      <c r="G16" s="26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4"/>
      <c r="S16" s="4"/>
      <c r="T16" s="2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"/>
    </row>
    <row r="17" spans="3:36" ht="14.25" x14ac:dyDescent="0.2">
      <c r="C17" s="3"/>
      <c r="D17" s="26"/>
      <c r="E17" s="26"/>
      <c r="F17" s="26"/>
      <c r="G17" s="2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4"/>
      <c r="S17" s="4"/>
      <c r="T17" s="2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"/>
    </row>
    <row r="18" spans="3:36" ht="14.25" x14ac:dyDescent="0.2">
      <c r="C18" s="3"/>
      <c r="D18" s="26"/>
      <c r="E18" s="26"/>
      <c r="F18" s="26"/>
      <c r="G18" s="2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4"/>
      <c r="S18" s="4"/>
      <c r="T18" s="2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"/>
    </row>
    <row r="19" spans="3:36" ht="14.25" x14ac:dyDescent="0.2">
      <c r="C19" s="3"/>
      <c r="D19" s="26"/>
      <c r="E19" s="26"/>
      <c r="F19" s="26"/>
      <c r="G19" s="26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4"/>
      <c r="S19" s="4"/>
      <c r="T19" s="2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"/>
    </row>
    <row r="20" spans="3:36" ht="14.25" x14ac:dyDescent="0.2">
      <c r="C20" s="3"/>
      <c r="D20" s="26"/>
      <c r="E20" s="26"/>
      <c r="F20" s="26"/>
      <c r="G20" s="26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4"/>
      <c r="S20" s="4"/>
      <c r="T20" s="2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"/>
    </row>
    <row r="21" spans="3:36" ht="14.25" x14ac:dyDescent="0.2">
      <c r="C21" s="3"/>
      <c r="D21" s="24"/>
      <c r="E21" s="24"/>
      <c r="F21" s="4"/>
      <c r="G21" s="4"/>
      <c r="H21" s="4"/>
      <c r="I21" s="4"/>
      <c r="J21" s="4"/>
      <c r="K21" s="4"/>
      <c r="L21" s="4"/>
      <c r="M21" s="3"/>
      <c r="N21" s="3"/>
      <c r="O21" s="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3:36" ht="14.25" x14ac:dyDescent="0.2">
      <c r="C22" s="5"/>
      <c r="D22" s="25"/>
      <c r="E22" s="25"/>
      <c r="F22" s="6"/>
      <c r="G22" s="6"/>
      <c r="H22" s="6"/>
      <c r="I22" s="7"/>
      <c r="J22" s="7"/>
      <c r="K22" s="7"/>
      <c r="L22" s="7"/>
      <c r="M22" s="8"/>
      <c r="N22" s="8"/>
      <c r="O22" s="8"/>
    </row>
    <row r="23" spans="3:36" ht="33.75" customHeight="1" x14ac:dyDescent="0.2"/>
    <row r="24" spans="3:36" ht="15.75" x14ac:dyDescent="0.25">
      <c r="C24" s="31">
        <f ca="1">DATE(AñoCalendario,1,1)</f>
        <v>43466</v>
      </c>
      <c r="D24" s="31"/>
      <c r="E24" s="31"/>
      <c r="F24" s="31"/>
      <c r="G24" s="31"/>
      <c r="H24" s="31"/>
      <c r="I24" s="31"/>
      <c r="J24" s="16"/>
      <c r="K24" s="17"/>
      <c r="L24" s="31">
        <f ca="1">DATE(AñoCalendario,2,1)</f>
        <v>43497</v>
      </c>
      <c r="M24" s="31"/>
      <c r="N24" s="31"/>
      <c r="O24" s="31"/>
      <c r="P24" s="31"/>
      <c r="Q24" s="31"/>
      <c r="R24" s="31"/>
      <c r="S24" s="16"/>
      <c r="U24" s="31">
        <f ca="1">DATE(AñoCalendario,3,1)</f>
        <v>43525</v>
      </c>
      <c r="V24" s="31"/>
      <c r="W24" s="31"/>
      <c r="X24" s="31"/>
      <c r="Y24" s="31"/>
      <c r="Z24" s="31"/>
      <c r="AA24" s="31"/>
      <c r="AB24" s="16"/>
      <c r="AD24" s="31">
        <f ca="1">DATE(AñoCalendario,4,1)</f>
        <v>43556</v>
      </c>
      <c r="AE24" s="31"/>
      <c r="AF24" s="31"/>
      <c r="AG24" s="31"/>
      <c r="AH24" s="31"/>
      <c r="AI24" s="31"/>
      <c r="AJ24" s="31"/>
    </row>
    <row r="25" spans="3:36" ht="15.75" x14ac:dyDescent="0.25">
      <c r="C25" s="23" t="s">
        <v>0</v>
      </c>
      <c r="D25" s="23" t="s">
        <v>3</v>
      </c>
      <c r="E25" s="23" t="s">
        <v>5</v>
      </c>
      <c r="F25" s="23" t="s">
        <v>4</v>
      </c>
      <c r="G25" s="23" t="s">
        <v>6</v>
      </c>
      <c r="H25" s="23" t="s">
        <v>9</v>
      </c>
      <c r="I25" s="23" t="s">
        <v>10</v>
      </c>
      <c r="J25" s="18"/>
      <c r="K25" s="19"/>
      <c r="L25" s="23" t="s">
        <v>0</v>
      </c>
      <c r="M25" s="23" t="s">
        <v>3</v>
      </c>
      <c r="N25" s="23" t="s">
        <v>5</v>
      </c>
      <c r="O25" s="23" t="s">
        <v>4</v>
      </c>
      <c r="P25" s="23" t="s">
        <v>6</v>
      </c>
      <c r="Q25" s="23" t="s">
        <v>9</v>
      </c>
      <c r="R25" s="23" t="s">
        <v>10</v>
      </c>
      <c r="S25" s="18"/>
      <c r="U25" s="23" t="s">
        <v>0</v>
      </c>
      <c r="V25" s="23" t="s">
        <v>3</v>
      </c>
      <c r="W25" s="23" t="s">
        <v>5</v>
      </c>
      <c r="X25" s="23" t="s">
        <v>4</v>
      </c>
      <c r="Y25" s="23" t="s">
        <v>6</v>
      </c>
      <c r="Z25" s="23" t="s">
        <v>9</v>
      </c>
      <c r="AA25" s="23" t="s">
        <v>10</v>
      </c>
      <c r="AB25" s="18"/>
      <c r="AC25" s="17"/>
      <c r="AD25" s="23" t="s">
        <v>0</v>
      </c>
      <c r="AE25" s="23" t="s">
        <v>3</v>
      </c>
      <c r="AF25" s="23" t="s">
        <v>5</v>
      </c>
      <c r="AG25" s="23" t="s">
        <v>4</v>
      </c>
      <c r="AH25" s="23" t="s">
        <v>6</v>
      </c>
      <c r="AI25" s="23" t="s">
        <v>9</v>
      </c>
      <c r="AJ25" s="23" t="s">
        <v>10</v>
      </c>
    </row>
    <row r="26" spans="3:36" x14ac:dyDescent="0.2">
      <c r="C26" s="32" t="str">
        <f ca="1">IF(DAY(EneDom1)=1,"",IF(AND(YEAR(EneDom1+1)=AñoCalendario,MONTH(EneDom1+1)=1),EneDom1+1,""))</f>
        <v/>
      </c>
      <c r="D26" s="32">
        <f ca="1">IF(DAY(EneDom1)=1,"",IF(AND(YEAR(EneDom1+2)=AñoCalendario,MONTH(EneDom1+2)=1),EneDom1+2,""))</f>
        <v>43466</v>
      </c>
      <c r="E26" s="32">
        <f ca="1">IF(DAY(EneDom1)=1,"",IF(AND(YEAR(EneDom1+3)=AñoCalendario,MONTH(EneDom1+3)=1),EneDom1+3,""))</f>
        <v>43467</v>
      </c>
      <c r="F26" s="32">
        <f ca="1">IF(DAY(EneDom1)=1,"",IF(AND(YEAR(EneDom1+4)=AñoCalendario,MONTH(EneDom1+4)=1),EneDom1+4,""))</f>
        <v>43468</v>
      </c>
      <c r="G26" s="32">
        <f ca="1">IF(DAY(EneDom1)=1,"",IF(AND(YEAR(EneDom1+5)=AñoCalendario,MONTH(EneDom1+5)=1),EneDom1+5,""))</f>
        <v>43469</v>
      </c>
      <c r="H26" s="32">
        <f ca="1">IF(DAY(EneDom1)=1,"",IF(AND(YEAR(EneDom1+6)=AñoCalendario,MONTH(EneDom1+6)=1),EneDom1+6,""))</f>
        <v>43470</v>
      </c>
      <c r="I26" s="32">
        <f ca="1">IF(DAY(EneDom1)=1,IF(AND(YEAR(EneDom1)=AñoCalendario,MONTH(EneDom1)=1),EneDom1,""),IF(AND(YEAR(EneDom1+7)=AñoCalendario,MONTH(EneDom1+7)=1),EneDom1+7,""))</f>
        <v>43471</v>
      </c>
      <c r="J26" s="20"/>
      <c r="K26" s="19"/>
      <c r="L26" s="32" t="str">
        <f ca="1">IF(DAY(FebDom1)=1,"",IF(AND(YEAR(FebDom1+1)=AñoCalendario,MONTH(FebDom1+1)=2),FebDom1+1,""))</f>
        <v/>
      </c>
      <c r="M26" s="32" t="str">
        <f ca="1">IF(DAY(FebDom1)=1,"",IF(AND(YEAR(FebDom1+2)=AñoCalendario,MONTH(FebDom1+2)=2),FebDom1+2,""))</f>
        <v/>
      </c>
      <c r="N26" s="32" t="str">
        <f ca="1">IF(DAY(FebDom1)=1,"",IF(AND(YEAR(FebDom1+3)=AñoCalendario,MONTH(FebDom1+3)=2),FebDom1+3,""))</f>
        <v/>
      </c>
      <c r="O26" s="32" t="str">
        <f ca="1">IF(DAY(FebDom1)=1,"",IF(AND(YEAR(FebDom1+4)=AñoCalendario,MONTH(FebDom1+4)=2),FebDom1+4,""))</f>
        <v/>
      </c>
      <c r="P26" s="32">
        <f ca="1">IF(DAY(FebDom1)=1,"",IF(AND(YEAR(FebDom1+5)=AñoCalendario,MONTH(FebDom1+5)=2),FebDom1+5,""))</f>
        <v>43497</v>
      </c>
      <c r="Q26" s="32">
        <f ca="1">IF(DAY(FebDom1)=1,"",IF(AND(YEAR(FebDom1+6)=AñoCalendario,MONTH(FebDom1+6)=2),FebDom1+6,""))</f>
        <v>43498</v>
      </c>
      <c r="R26" s="32">
        <f ca="1">IF(DAY(FebDom1)=1,IF(AND(YEAR(FebDom1)=AñoCalendario,MONTH(FebDom1)=2),FebDom1,""),IF(AND(YEAR(FebDom1+7)=AñoCalendario,MONTH(FebDom1+7)=2),FebDom1+7,""))</f>
        <v>43499</v>
      </c>
      <c r="S26" s="20"/>
      <c r="U26" s="32" t="str">
        <f ca="1">IF(DAY(MarDom1)=1,"",IF(AND(YEAR(MarDom1+1)=AñoCalendario,MONTH(MarDom1+1)=3),MarDom1+1,""))</f>
        <v/>
      </c>
      <c r="V26" s="32" t="str">
        <f ca="1">IF(DAY(MarDom1)=1,"",IF(AND(YEAR(MarDom1+2)=AñoCalendario,MONTH(MarDom1+2)=3),MarDom1+2,""))</f>
        <v/>
      </c>
      <c r="W26" s="32" t="str">
        <f ca="1">IF(DAY(MarDom1)=1,"",IF(AND(YEAR(MarDom1+3)=AñoCalendario,MONTH(MarDom1+3)=3),MarDom1+3,""))</f>
        <v/>
      </c>
      <c r="X26" s="32" t="str">
        <f ca="1">IF(DAY(MarDom1)=1,"",IF(AND(YEAR(MarDom1+4)=AñoCalendario,MONTH(MarDom1+4)=3),MarDom1+4,""))</f>
        <v/>
      </c>
      <c r="Y26" s="32">
        <f ca="1">IF(DAY(MarDom1)=1,"",IF(AND(YEAR(MarDom1+5)=AñoCalendario,MONTH(MarDom1+5)=3),MarDom1+5,""))</f>
        <v>43525</v>
      </c>
      <c r="Z26" s="32">
        <f ca="1">IF(DAY(MarDom1)=1,"",IF(AND(YEAR(MarDom1+6)=AñoCalendario,MONTH(MarDom1+6)=3),MarDom1+6,""))</f>
        <v>43526</v>
      </c>
      <c r="AA26" s="32">
        <f ca="1">IF(DAY(MarDom1)=1,IF(AND(YEAR(MarDom1)=AñoCalendario,MONTH(MarDom1)=3),MarDom1,""),IF(AND(YEAR(MarDom1+7)=AñoCalendario,MONTH(MarDom1+7)=3),MarDom1+7,""))</f>
        <v>43527</v>
      </c>
      <c r="AB26" s="20"/>
      <c r="AC26" s="19"/>
      <c r="AD26" s="32">
        <f ca="1">IF(DAY(AbrDom1)=1,"",IF(AND(YEAR(AbrDom1+1)=AñoCalendario,MONTH(AbrDom1+1)=4),AbrDom1+1,""))</f>
        <v>43556</v>
      </c>
      <c r="AE26" s="32">
        <f ca="1">IF(DAY(AbrDom1)=1,"",IF(AND(YEAR(AbrDom1+2)=AñoCalendario,MONTH(AbrDom1+2)=4),AbrDom1+2,""))</f>
        <v>43557</v>
      </c>
      <c r="AF26" s="32">
        <f ca="1">IF(DAY(AbrDom1)=1,"",IF(AND(YEAR(AbrDom1+3)=AñoCalendario,MONTH(AbrDom1+3)=4),AbrDom1+3,""))</f>
        <v>43558</v>
      </c>
      <c r="AG26" s="32">
        <f ca="1">IF(DAY(AbrDom1)=1,"",IF(AND(YEAR(AbrDom1+4)=AñoCalendario,MONTH(AbrDom1+4)=4),AbrDom1+4,""))</f>
        <v>43559</v>
      </c>
      <c r="AH26" s="32">
        <f ca="1">IF(DAY(AbrDom1)=1,"",IF(AND(YEAR(AbrDom1+5)=AñoCalendario,MONTH(AbrDom1+5)=4),AbrDom1+5,""))</f>
        <v>43560</v>
      </c>
      <c r="AI26" s="32">
        <f ca="1">IF(DAY(AbrDom1)=1,"",IF(AND(YEAR(AbrDom1+6)=AñoCalendario,MONTH(AbrDom1+6)=4),AbrDom1+6,""))</f>
        <v>43561</v>
      </c>
      <c r="AJ26" s="32">
        <f ca="1">IF(DAY(AbrDom1)=1,IF(AND(YEAR(AbrDom1)=AñoCalendario,MONTH(AbrDom1)=4),AbrDom1,""),IF(AND(YEAR(AbrDom1+7)=AñoCalendario,MONTH(AbrDom1+7)=4),AbrDom1+7,""))</f>
        <v>43562</v>
      </c>
    </row>
    <row r="27" spans="3:36" x14ac:dyDescent="0.2">
      <c r="C27" s="32">
        <f ca="1">IF(DAY(EneDom1)=1,IF(AND(YEAR(EneDom1+1)=AñoCalendario,MONTH(EneDom1+1)=1),EneDom1+1,""),IF(AND(YEAR(EneDom1+8)=AñoCalendario,MONTH(EneDom1+8)=1),EneDom1+8,""))</f>
        <v>43472</v>
      </c>
      <c r="D27" s="32">
        <f ca="1">IF(DAY(EneDom1)=1,IF(AND(YEAR(EneDom1+2)=AñoCalendario,MONTH(EneDom1+2)=1),EneDom1+2,""),IF(AND(YEAR(EneDom1+9)=AñoCalendario,MONTH(EneDom1+9)=1),EneDom1+9,""))</f>
        <v>43473</v>
      </c>
      <c r="E27" s="32">
        <f ca="1">IF(DAY(EneDom1)=1,IF(AND(YEAR(EneDom1+3)=AñoCalendario,MONTH(EneDom1+3)=1),EneDom1+3,""),IF(AND(YEAR(EneDom1+10)=AñoCalendario,MONTH(EneDom1+10)=1),EneDom1+10,""))</f>
        <v>43474</v>
      </c>
      <c r="F27" s="32">
        <f ca="1">IF(DAY(EneDom1)=1,IF(AND(YEAR(EneDom1+4)=AñoCalendario,MONTH(EneDom1+4)=1),EneDom1+4,""),IF(AND(YEAR(EneDom1+11)=AñoCalendario,MONTH(EneDom1+11)=1),EneDom1+11,""))</f>
        <v>43475</v>
      </c>
      <c r="G27" s="32">
        <f ca="1">IF(DAY(EneDom1)=1,IF(AND(YEAR(EneDom1+5)=AñoCalendario,MONTH(EneDom1+5)=1),EneDom1+5,""),IF(AND(YEAR(EneDom1+12)=AñoCalendario,MONTH(EneDom1+12)=1),EneDom1+12,""))</f>
        <v>43476</v>
      </c>
      <c r="H27" s="32">
        <f ca="1">IF(DAY(EneDom1)=1,IF(AND(YEAR(EneDom1+6)=AñoCalendario,MONTH(EneDom1+6)=1),EneDom1+6,""),IF(AND(YEAR(EneDom1+13)=AñoCalendario,MONTH(EneDom1+13)=1),EneDom1+13,""))</f>
        <v>43477</v>
      </c>
      <c r="I27" s="32">
        <f ca="1">IF(DAY(EneDom1)=1,IF(AND(YEAR(EneDom1+7)=AñoCalendario,MONTH(EneDom1+7)=1),EneDom1+7,""),IF(AND(YEAR(EneDom1+14)=AñoCalendario,MONTH(EneDom1+14)=1),EneDom1+14,""))</f>
        <v>43478</v>
      </c>
      <c r="J27" s="20"/>
      <c r="K27" s="19"/>
      <c r="L27" s="32">
        <f ca="1">IF(DAY(FebDom1)=1,IF(AND(YEAR(FebDom1+1)=AñoCalendario,MONTH(FebDom1+1)=2),FebDom1+1,""),IF(AND(YEAR(FebDom1+8)=AñoCalendario,MONTH(FebDom1+8)=2),FebDom1+8,""))</f>
        <v>43500</v>
      </c>
      <c r="M27" s="32">
        <f ca="1">IF(DAY(FebDom1)=1,IF(AND(YEAR(FebDom1+2)=AñoCalendario,MONTH(FebDom1+2)=2),FebDom1+2,""),IF(AND(YEAR(FebDom1+9)=AñoCalendario,MONTH(FebDom1+9)=2),FebDom1+9,""))</f>
        <v>43501</v>
      </c>
      <c r="N27" s="32">
        <f ca="1">IF(DAY(FebDom1)=1,IF(AND(YEAR(FebDom1+3)=AñoCalendario,MONTH(FebDom1+3)=2),FebDom1+3,""),IF(AND(YEAR(FebDom1+10)=AñoCalendario,MONTH(FebDom1+10)=2),FebDom1+10,""))</f>
        <v>43502</v>
      </c>
      <c r="O27" s="32">
        <f ca="1">IF(DAY(FebDom1)=1,IF(AND(YEAR(FebDom1+4)=AñoCalendario,MONTH(FebDom1+4)=2),FebDom1+4,""),IF(AND(YEAR(FebDom1+11)=AñoCalendario,MONTH(FebDom1+11)=2),FebDom1+11,""))</f>
        <v>43503</v>
      </c>
      <c r="P27" s="32">
        <f ca="1">IF(DAY(FebDom1)=1,IF(AND(YEAR(FebDom1+5)=AñoCalendario,MONTH(FebDom1+5)=2),FebDom1+5,""),IF(AND(YEAR(FebDom1+12)=AñoCalendario,MONTH(FebDom1+12)=2),FebDom1+12,""))</f>
        <v>43504</v>
      </c>
      <c r="Q27" s="32">
        <f ca="1">IF(DAY(FebDom1)=1,IF(AND(YEAR(FebDom1+6)=AñoCalendario,MONTH(FebDom1+6)=2),FebDom1+6,""),IF(AND(YEAR(FebDom1+13)=AñoCalendario,MONTH(FebDom1+13)=2),FebDom1+13,""))</f>
        <v>43505</v>
      </c>
      <c r="R27" s="32">
        <f ca="1">IF(DAY(FebDom1)=1,IF(AND(YEAR(FebDom1+7)=AñoCalendario,MONTH(FebDom1+7)=2),FebDom1+7,""),IF(AND(YEAR(FebDom1+14)=AñoCalendario,MONTH(FebDom1+14)=2),FebDom1+14,""))</f>
        <v>43506</v>
      </c>
      <c r="S27" s="20"/>
      <c r="U27" s="32">
        <f ca="1">IF(DAY(MarDom1)=1,IF(AND(YEAR(MarDom1+1)=AñoCalendario,MONTH(MarDom1+1)=3),MarDom1+1,""),IF(AND(YEAR(MarDom1+8)=AñoCalendario,MONTH(MarDom1+8)=3),MarDom1+8,""))</f>
        <v>43528</v>
      </c>
      <c r="V27" s="32">
        <f ca="1">IF(DAY(MarDom1)=1,IF(AND(YEAR(MarDom1+2)=AñoCalendario,MONTH(MarDom1+2)=3),MarDom1+2,""),IF(AND(YEAR(MarDom1+9)=AñoCalendario,MONTH(MarDom1+9)=3),MarDom1+9,""))</f>
        <v>43529</v>
      </c>
      <c r="W27" s="32">
        <f ca="1">IF(DAY(MarDom1)=1,IF(AND(YEAR(MarDom1+3)=AñoCalendario,MONTH(MarDom1+3)=3),MarDom1+3,""),IF(AND(YEAR(MarDom1+10)=AñoCalendario,MONTH(MarDom1+10)=3),MarDom1+10,""))</f>
        <v>43530</v>
      </c>
      <c r="X27" s="32">
        <f ca="1">IF(DAY(MarDom1)=1,IF(AND(YEAR(MarDom1+4)=AñoCalendario,MONTH(MarDom1+4)=3),MarDom1+4,""),IF(AND(YEAR(MarDom1+11)=AñoCalendario,MONTH(MarDom1+11)=3),MarDom1+11,""))</f>
        <v>43531</v>
      </c>
      <c r="Y27" s="32">
        <f ca="1">IF(DAY(MarDom1)=1,IF(AND(YEAR(MarDom1+5)=AñoCalendario,MONTH(MarDom1+5)=3),MarDom1+5,""),IF(AND(YEAR(MarDom1+12)=AñoCalendario,MONTH(MarDom1+12)=3),MarDom1+12,""))</f>
        <v>43532</v>
      </c>
      <c r="Z27" s="32">
        <f ca="1">IF(DAY(MarDom1)=1,IF(AND(YEAR(MarDom1+6)=AñoCalendario,MONTH(MarDom1+6)=3),MarDom1+6,""),IF(AND(YEAR(MarDom1+13)=AñoCalendario,MONTH(MarDom1+13)=3),MarDom1+13,""))</f>
        <v>43533</v>
      </c>
      <c r="AA27" s="32">
        <f ca="1">IF(DAY(MarDom1)=1,IF(AND(YEAR(MarDom1+7)=AñoCalendario,MONTH(MarDom1+7)=3),MarDom1+7,""),IF(AND(YEAR(MarDom1+14)=AñoCalendario,MONTH(MarDom1+14)=3),MarDom1+14,""))</f>
        <v>43534</v>
      </c>
      <c r="AB27" s="20"/>
      <c r="AC27" s="19"/>
      <c r="AD27" s="32">
        <f ca="1">IF(DAY(AbrDom1)=1,IF(AND(YEAR(AbrDom1+1)=AñoCalendario,MONTH(AbrDom1+1)=4),AbrDom1+1,""),IF(AND(YEAR(AbrDom1+8)=AñoCalendario,MONTH(AbrDom1+8)=4),AbrDom1+8,""))</f>
        <v>43563</v>
      </c>
      <c r="AE27" s="32">
        <f ca="1">IF(DAY(AbrDom1)=1,IF(AND(YEAR(AbrDom1+2)=AñoCalendario,MONTH(AbrDom1+2)=4),AbrDom1+2,""),IF(AND(YEAR(AbrDom1+9)=AñoCalendario,MONTH(AbrDom1+9)=4),AbrDom1+9,""))</f>
        <v>43564</v>
      </c>
      <c r="AF27" s="32">
        <f ca="1">IF(DAY(AbrDom1)=1,IF(AND(YEAR(AbrDom1+3)=AñoCalendario,MONTH(AbrDom1+3)=4),AbrDom1+3,""),IF(AND(YEAR(AbrDom1+10)=AñoCalendario,MONTH(AbrDom1+10)=4),AbrDom1+10,""))</f>
        <v>43565</v>
      </c>
      <c r="AG27" s="32">
        <f ca="1">IF(DAY(AbrDom1)=1,IF(AND(YEAR(AbrDom1+4)=AñoCalendario,MONTH(AbrDom1+4)=4),AbrDom1+4,""),IF(AND(YEAR(AbrDom1+11)=AñoCalendario,MONTH(AbrDom1+11)=4),AbrDom1+11,""))</f>
        <v>43566</v>
      </c>
      <c r="AH27" s="32">
        <f ca="1">IF(DAY(AbrDom1)=1,IF(AND(YEAR(AbrDom1+5)=AñoCalendario,MONTH(AbrDom1+5)=4),AbrDom1+5,""),IF(AND(YEAR(AbrDom1+12)=AñoCalendario,MONTH(AbrDom1+12)=4),AbrDom1+12,""))</f>
        <v>43567</v>
      </c>
      <c r="AI27" s="32">
        <f ca="1">IF(DAY(AbrDom1)=1,IF(AND(YEAR(AbrDom1+6)=AñoCalendario,MONTH(AbrDom1+6)=4),AbrDom1+6,""),IF(AND(YEAR(AbrDom1+13)=AñoCalendario,MONTH(AbrDom1+13)=4),AbrDom1+13,""))</f>
        <v>43568</v>
      </c>
      <c r="AJ27" s="32">
        <f ca="1">IF(DAY(AbrDom1)=1,IF(AND(YEAR(AbrDom1+7)=AñoCalendario,MONTH(AbrDom1+7)=4),AbrDom1+7,""),IF(AND(YEAR(AbrDom1+14)=AñoCalendario,MONTH(AbrDom1+14)=4),AbrDom1+14,""))</f>
        <v>43569</v>
      </c>
    </row>
    <row r="28" spans="3:36" x14ac:dyDescent="0.2">
      <c r="C28" s="32">
        <f ca="1">IF(DAY(EneDom1)=1,IF(AND(YEAR(EneDom1+8)=AñoCalendario,MONTH(EneDom1+8)=1),EneDom1+8,""),IF(AND(YEAR(EneDom1+15)=AñoCalendario,MONTH(EneDom1+15)=1),EneDom1+15,""))</f>
        <v>43479</v>
      </c>
      <c r="D28" s="32">
        <f ca="1">IF(DAY(EneDom1)=1,IF(AND(YEAR(EneDom1+9)=AñoCalendario,MONTH(EneDom1+9)=1),EneDom1+9,""),IF(AND(YEAR(EneDom1+16)=AñoCalendario,MONTH(EneDom1+16)=1),EneDom1+16,""))</f>
        <v>43480</v>
      </c>
      <c r="E28" s="32">
        <f ca="1">IF(DAY(EneDom1)=1,IF(AND(YEAR(EneDom1+10)=AñoCalendario,MONTH(EneDom1+10)=1),EneDom1+10,""),IF(AND(YEAR(EneDom1+17)=AñoCalendario,MONTH(EneDom1+17)=1),EneDom1+17,""))</f>
        <v>43481</v>
      </c>
      <c r="F28" s="32">
        <f ca="1">IF(DAY(EneDom1)=1,IF(AND(YEAR(EneDom1+11)=AñoCalendario,MONTH(EneDom1+11)=1),EneDom1+11,""),IF(AND(YEAR(EneDom1+18)=AñoCalendario,MONTH(EneDom1+18)=1),EneDom1+18,""))</f>
        <v>43482</v>
      </c>
      <c r="G28" s="32">
        <f ca="1">IF(DAY(EneDom1)=1,IF(AND(YEAR(EneDom1+12)=AñoCalendario,MONTH(EneDom1+12)=1),EneDom1+12,""),IF(AND(YEAR(EneDom1+19)=AñoCalendario,MONTH(EneDom1+19)=1),EneDom1+19,""))</f>
        <v>43483</v>
      </c>
      <c r="H28" s="32">
        <f ca="1">IF(DAY(EneDom1)=1,IF(AND(YEAR(EneDom1+13)=AñoCalendario,MONTH(EneDom1+13)=1),EneDom1+13,""),IF(AND(YEAR(EneDom1+20)=AñoCalendario,MONTH(EneDom1+20)=1),EneDom1+20,""))</f>
        <v>43484</v>
      </c>
      <c r="I28" s="32">
        <f ca="1">IF(DAY(EneDom1)=1,IF(AND(YEAR(EneDom1+14)=AñoCalendario,MONTH(EneDom1+14)=1),EneDom1+14,""),IF(AND(YEAR(EneDom1+21)=AñoCalendario,MONTH(EneDom1+21)=1),EneDom1+21,""))</f>
        <v>43485</v>
      </c>
      <c r="J28" s="20"/>
      <c r="K28" s="19"/>
      <c r="L28" s="32">
        <f ca="1">IF(DAY(FebDom1)=1,IF(AND(YEAR(FebDom1+8)=AñoCalendario,MONTH(FebDom1+8)=2),FebDom1+8,""),IF(AND(YEAR(FebDom1+15)=AñoCalendario,MONTH(FebDom1+15)=2),FebDom1+15,""))</f>
        <v>43507</v>
      </c>
      <c r="M28" s="32">
        <f ca="1">IF(DAY(FebDom1)=1,IF(AND(YEAR(FebDom1+9)=AñoCalendario,MONTH(FebDom1+9)=2),FebDom1+9,""),IF(AND(YEAR(FebDom1+16)=AñoCalendario,MONTH(FebDom1+16)=2),FebDom1+16,""))</f>
        <v>43508</v>
      </c>
      <c r="N28" s="32">
        <f ca="1">IF(DAY(FebDom1)=1,IF(AND(YEAR(FebDom1+10)=AñoCalendario,MONTH(FebDom1+10)=2),FebDom1+10,""),IF(AND(YEAR(FebDom1+17)=AñoCalendario,MONTH(FebDom1+17)=2),FebDom1+17,""))</f>
        <v>43509</v>
      </c>
      <c r="O28" s="32">
        <f ca="1">IF(DAY(FebDom1)=1,IF(AND(YEAR(FebDom1+11)=AñoCalendario,MONTH(FebDom1+11)=2),FebDom1+11,""),IF(AND(YEAR(FebDom1+18)=AñoCalendario,MONTH(FebDom1+18)=2),FebDom1+18,""))</f>
        <v>43510</v>
      </c>
      <c r="P28" s="32">
        <f ca="1">IF(DAY(FebDom1)=1,IF(AND(YEAR(FebDom1+12)=AñoCalendario,MONTH(FebDom1+12)=2),FebDom1+12,""),IF(AND(YEAR(FebDom1+19)=AñoCalendario,MONTH(FebDom1+19)=2),FebDom1+19,""))</f>
        <v>43511</v>
      </c>
      <c r="Q28" s="32">
        <f ca="1">IF(DAY(FebDom1)=1,IF(AND(YEAR(FebDom1+13)=AñoCalendario,MONTH(FebDom1+13)=2),FebDom1+13,""),IF(AND(YEAR(FebDom1+20)=AñoCalendario,MONTH(FebDom1+20)=2),FebDom1+20,""))</f>
        <v>43512</v>
      </c>
      <c r="R28" s="32">
        <f ca="1">IF(DAY(FebDom1)=1,IF(AND(YEAR(FebDom1+14)=AñoCalendario,MONTH(FebDom1+14)=2),FebDom1+14,""),IF(AND(YEAR(FebDom1+21)=AñoCalendario,MONTH(FebDom1+21)=2),FebDom1+21,""))</f>
        <v>43513</v>
      </c>
      <c r="S28" s="20"/>
      <c r="U28" s="32">
        <f ca="1">IF(DAY(MarDom1)=1,IF(AND(YEAR(MarDom1+8)=AñoCalendario,MONTH(MarDom1+8)=3),MarDom1+8,""),IF(AND(YEAR(MarDom1+15)=AñoCalendario,MONTH(MarDom1+15)=3),MarDom1+15,""))</f>
        <v>43535</v>
      </c>
      <c r="V28" s="32">
        <f ca="1">IF(DAY(MarDom1)=1,IF(AND(YEAR(MarDom1+9)=AñoCalendario,MONTH(MarDom1+9)=3),MarDom1+9,""),IF(AND(YEAR(MarDom1+16)=AñoCalendario,MONTH(MarDom1+16)=3),MarDom1+16,""))</f>
        <v>43536</v>
      </c>
      <c r="W28" s="32">
        <f ca="1">IF(DAY(MarDom1)=1,IF(AND(YEAR(MarDom1+10)=AñoCalendario,MONTH(MarDom1+10)=3),MarDom1+10,""),IF(AND(YEAR(MarDom1+17)=AñoCalendario,MONTH(MarDom1+17)=3),MarDom1+17,""))</f>
        <v>43537</v>
      </c>
      <c r="X28" s="32">
        <f ca="1">IF(DAY(MarDom1)=1,IF(AND(YEAR(MarDom1+11)=AñoCalendario,MONTH(MarDom1+11)=3),MarDom1+11,""),IF(AND(YEAR(MarDom1+18)=AñoCalendario,MONTH(MarDom1+18)=3),MarDom1+18,""))</f>
        <v>43538</v>
      </c>
      <c r="Y28" s="32">
        <f ca="1">IF(DAY(MarDom1)=1,IF(AND(YEAR(MarDom1+12)=AñoCalendario,MONTH(MarDom1+12)=3),MarDom1+12,""),IF(AND(YEAR(MarDom1+19)=AñoCalendario,MONTH(MarDom1+19)=3),MarDom1+19,""))</f>
        <v>43539</v>
      </c>
      <c r="Z28" s="32">
        <f ca="1">IF(DAY(MarDom1)=1,IF(AND(YEAR(MarDom1+13)=AñoCalendario,MONTH(MarDom1+13)=3),MarDom1+13,""),IF(AND(YEAR(MarDom1+20)=AñoCalendario,MONTH(MarDom1+20)=3),MarDom1+20,""))</f>
        <v>43540</v>
      </c>
      <c r="AA28" s="32">
        <f ca="1">IF(DAY(MarDom1)=1,IF(AND(YEAR(MarDom1+14)=AñoCalendario,MONTH(MarDom1+14)=3),MarDom1+14,""),IF(AND(YEAR(MarDom1+21)=AñoCalendario,MONTH(MarDom1+21)=3),MarDom1+21,""))</f>
        <v>43541</v>
      </c>
      <c r="AB28" s="20"/>
      <c r="AC28" s="19"/>
      <c r="AD28" s="32">
        <f ca="1">IF(DAY(AbrDom1)=1,IF(AND(YEAR(AbrDom1+8)=AñoCalendario,MONTH(AbrDom1+8)=4),AbrDom1+8,""),IF(AND(YEAR(AbrDom1+15)=AñoCalendario,MONTH(AbrDom1+15)=4),AbrDom1+15,""))</f>
        <v>43570</v>
      </c>
      <c r="AE28" s="32">
        <f ca="1">IF(DAY(AbrDom1)=1,IF(AND(YEAR(AbrDom1+9)=AñoCalendario,MONTH(AbrDom1+9)=4),AbrDom1+9,""),IF(AND(YEAR(AbrDom1+16)=AñoCalendario,MONTH(AbrDom1+16)=4),AbrDom1+16,""))</f>
        <v>43571</v>
      </c>
      <c r="AF28" s="32">
        <f ca="1">IF(DAY(AbrDom1)=1,IF(AND(YEAR(AbrDom1+10)=AñoCalendario,MONTH(AbrDom1+10)=4),AbrDom1+10,""),IF(AND(YEAR(AbrDom1+17)=AñoCalendario,MONTH(AbrDom1+17)=4),AbrDom1+17,""))</f>
        <v>43572</v>
      </c>
      <c r="AG28" s="32">
        <f ca="1">IF(DAY(AbrDom1)=1,IF(AND(YEAR(AbrDom1+11)=AñoCalendario,MONTH(AbrDom1+11)=4),AbrDom1+11,""),IF(AND(YEAR(AbrDom1+18)=AñoCalendario,MONTH(AbrDom1+18)=4),AbrDom1+18,""))</f>
        <v>43573</v>
      </c>
      <c r="AH28" s="32">
        <f ca="1">IF(DAY(AbrDom1)=1,IF(AND(YEAR(AbrDom1+12)=AñoCalendario,MONTH(AbrDom1+12)=4),AbrDom1+12,""),IF(AND(YEAR(AbrDom1+19)=AñoCalendario,MONTH(AbrDom1+19)=4),AbrDom1+19,""))</f>
        <v>43574</v>
      </c>
      <c r="AI28" s="32">
        <f ca="1">IF(DAY(AbrDom1)=1,IF(AND(YEAR(AbrDom1+13)=AñoCalendario,MONTH(AbrDom1+13)=4),AbrDom1+13,""),IF(AND(YEAR(AbrDom1+20)=AñoCalendario,MONTH(AbrDom1+20)=4),AbrDom1+20,""))</f>
        <v>43575</v>
      </c>
      <c r="AJ28" s="32">
        <f ca="1">IF(DAY(AbrDom1)=1,IF(AND(YEAR(AbrDom1+14)=AñoCalendario,MONTH(AbrDom1+14)=4),AbrDom1+14,""),IF(AND(YEAR(AbrDom1+21)=AñoCalendario,MONTH(AbrDom1+21)=4),AbrDom1+21,""))</f>
        <v>43576</v>
      </c>
    </row>
    <row r="29" spans="3:36" x14ac:dyDescent="0.2">
      <c r="C29" s="32">
        <f ca="1">IF(DAY(EneDom1)=1,IF(AND(YEAR(EneDom1+15)=AñoCalendario,MONTH(EneDom1+15)=1),EneDom1+15,""),IF(AND(YEAR(EneDom1+22)=AñoCalendario,MONTH(EneDom1+22)=1),EneDom1+22,""))</f>
        <v>43486</v>
      </c>
      <c r="D29" s="32">
        <f ca="1">IF(DAY(EneDom1)=1,IF(AND(YEAR(EneDom1+16)=AñoCalendario,MONTH(EneDom1+16)=1),EneDom1+16,""),IF(AND(YEAR(EneDom1+23)=AñoCalendario,MONTH(EneDom1+23)=1),EneDom1+23,""))</f>
        <v>43487</v>
      </c>
      <c r="E29" s="32">
        <f ca="1">IF(DAY(EneDom1)=1,IF(AND(YEAR(EneDom1+17)=AñoCalendario,MONTH(EneDom1+17)=1),EneDom1+17,""),IF(AND(YEAR(EneDom1+24)=AñoCalendario,MONTH(EneDom1+24)=1),EneDom1+24,""))</f>
        <v>43488</v>
      </c>
      <c r="F29" s="32">
        <f ca="1">IF(DAY(EneDom1)=1,IF(AND(YEAR(EneDom1+18)=AñoCalendario,MONTH(EneDom1+18)=1),EneDom1+18,""),IF(AND(YEAR(EneDom1+25)=AñoCalendario,MONTH(EneDom1+25)=1),EneDom1+25,""))</f>
        <v>43489</v>
      </c>
      <c r="G29" s="32">
        <f ca="1">IF(DAY(EneDom1)=1,IF(AND(YEAR(EneDom1+19)=AñoCalendario,MONTH(EneDom1+19)=1),EneDom1+19,""),IF(AND(YEAR(EneDom1+26)=AñoCalendario,MONTH(EneDom1+26)=1),EneDom1+26,""))</f>
        <v>43490</v>
      </c>
      <c r="H29" s="32">
        <f ca="1">IF(DAY(EneDom1)=1,IF(AND(YEAR(EneDom1+20)=AñoCalendario,MONTH(EneDom1+20)=1),EneDom1+20,""),IF(AND(YEAR(EneDom1+27)=AñoCalendario,MONTH(EneDom1+27)=1),EneDom1+27,""))</f>
        <v>43491</v>
      </c>
      <c r="I29" s="32">
        <f ca="1">IF(DAY(EneDom1)=1,IF(AND(YEAR(EneDom1+21)=AñoCalendario,MONTH(EneDom1+21)=1),EneDom1+21,""),IF(AND(YEAR(EneDom1+28)=AñoCalendario,MONTH(EneDom1+28)=1),EneDom1+28,""))</f>
        <v>43492</v>
      </c>
      <c r="J29" s="20"/>
      <c r="K29" s="19"/>
      <c r="L29" s="32">
        <f ca="1">IF(DAY(FebDom1)=1,IF(AND(YEAR(FebDom1+15)=AñoCalendario,MONTH(FebDom1+15)=2),FebDom1+15,""),IF(AND(YEAR(FebDom1+22)=AñoCalendario,MONTH(FebDom1+22)=2),FebDom1+22,""))</f>
        <v>43514</v>
      </c>
      <c r="M29" s="32">
        <f ca="1">IF(DAY(FebDom1)=1,IF(AND(YEAR(FebDom1+16)=AñoCalendario,MONTH(FebDom1+16)=2),FebDom1+16,""),IF(AND(YEAR(FebDom1+23)=AñoCalendario,MONTH(FebDom1+23)=2),FebDom1+23,""))</f>
        <v>43515</v>
      </c>
      <c r="N29" s="32">
        <f ca="1">IF(DAY(FebDom1)=1,IF(AND(YEAR(FebDom1+17)=AñoCalendario,MONTH(FebDom1+17)=2),FebDom1+17,""),IF(AND(YEAR(FebDom1+24)=AñoCalendario,MONTH(FebDom1+24)=2),FebDom1+24,""))</f>
        <v>43516</v>
      </c>
      <c r="O29" s="32">
        <f ca="1">IF(DAY(FebDom1)=1,IF(AND(YEAR(FebDom1+18)=AñoCalendario,MONTH(FebDom1+18)=2),FebDom1+18,""),IF(AND(YEAR(FebDom1+25)=AñoCalendario,MONTH(FebDom1+25)=2),FebDom1+25,""))</f>
        <v>43517</v>
      </c>
      <c r="P29" s="32">
        <f ca="1">IF(DAY(FebDom1)=1,IF(AND(YEAR(FebDom1+19)=AñoCalendario,MONTH(FebDom1+19)=2),FebDom1+19,""),IF(AND(YEAR(FebDom1+26)=AñoCalendario,MONTH(FebDom1+26)=2),FebDom1+26,""))</f>
        <v>43518</v>
      </c>
      <c r="Q29" s="32">
        <f ca="1">IF(DAY(FebDom1)=1,IF(AND(YEAR(FebDom1+20)=AñoCalendario,MONTH(FebDom1+20)=2),FebDom1+20,""),IF(AND(YEAR(FebDom1+27)=AñoCalendario,MONTH(FebDom1+27)=2),FebDom1+27,""))</f>
        <v>43519</v>
      </c>
      <c r="R29" s="32">
        <f ca="1">IF(DAY(FebDom1)=1,IF(AND(YEAR(FebDom1+21)=AñoCalendario,MONTH(FebDom1+21)=2),FebDom1+21,""),IF(AND(YEAR(FebDom1+28)=AñoCalendario,MONTH(FebDom1+28)=2),FebDom1+28,""))</f>
        <v>43520</v>
      </c>
      <c r="S29" s="20"/>
      <c r="U29" s="32">
        <f ca="1">IF(DAY(MarDom1)=1,IF(AND(YEAR(MarDom1+15)=AñoCalendario,MONTH(MarDom1+15)=3),MarDom1+15,""),IF(AND(YEAR(MarDom1+22)=AñoCalendario,MONTH(MarDom1+22)=3),MarDom1+22,""))</f>
        <v>43542</v>
      </c>
      <c r="V29" s="32">
        <f ca="1">IF(DAY(MarDom1)=1,IF(AND(YEAR(MarDom1+16)=AñoCalendario,MONTH(MarDom1+16)=3),MarDom1+16,""),IF(AND(YEAR(MarDom1+23)=AñoCalendario,MONTH(MarDom1+23)=3),MarDom1+23,""))</f>
        <v>43543</v>
      </c>
      <c r="W29" s="32">
        <f ca="1">IF(DAY(MarDom1)=1,IF(AND(YEAR(MarDom1+17)=AñoCalendario,MONTH(MarDom1+17)=3),MarDom1+17,""),IF(AND(YEAR(MarDom1+24)=AñoCalendario,MONTH(MarDom1+24)=3),MarDom1+24,""))</f>
        <v>43544</v>
      </c>
      <c r="X29" s="32">
        <f ca="1">IF(DAY(MarDom1)=1,IF(AND(YEAR(MarDom1+18)=AñoCalendario,MONTH(MarDom1+18)=3),MarDom1+18,""),IF(AND(YEAR(MarDom1+25)=AñoCalendario,MONTH(MarDom1+25)=3),MarDom1+25,""))</f>
        <v>43545</v>
      </c>
      <c r="Y29" s="32">
        <f ca="1">IF(DAY(MarDom1)=1,IF(AND(YEAR(MarDom1+19)=AñoCalendario,MONTH(MarDom1+19)=3),MarDom1+19,""),IF(AND(YEAR(MarDom1+26)=AñoCalendario,MONTH(MarDom1+26)=3),MarDom1+26,""))</f>
        <v>43546</v>
      </c>
      <c r="Z29" s="32">
        <f ca="1">IF(DAY(MarDom1)=1,IF(AND(YEAR(MarDom1+20)=AñoCalendario,MONTH(MarDom1+20)=3),MarDom1+20,""),IF(AND(YEAR(MarDom1+27)=AñoCalendario,MONTH(MarDom1+27)=3),MarDom1+27,""))</f>
        <v>43547</v>
      </c>
      <c r="AA29" s="32">
        <f ca="1">IF(DAY(MarDom1)=1,IF(AND(YEAR(MarDom1+21)=AñoCalendario,MONTH(MarDom1+21)=3),MarDom1+21,""),IF(AND(YEAR(MarDom1+28)=AñoCalendario,MONTH(MarDom1+28)=3),MarDom1+28,""))</f>
        <v>43548</v>
      </c>
      <c r="AB29" s="20"/>
      <c r="AC29" s="19"/>
      <c r="AD29" s="32">
        <f ca="1">IF(DAY(AbrDom1)=1,IF(AND(YEAR(AbrDom1+15)=AñoCalendario,MONTH(AbrDom1+15)=4),AbrDom1+15,""),IF(AND(YEAR(AbrDom1+22)=AñoCalendario,MONTH(AbrDom1+22)=4),AbrDom1+22,""))</f>
        <v>43577</v>
      </c>
      <c r="AE29" s="32">
        <f ca="1">IF(DAY(AbrDom1)=1,IF(AND(YEAR(AbrDom1+16)=AñoCalendario,MONTH(AbrDom1+16)=4),AbrDom1+16,""),IF(AND(YEAR(AbrDom1+23)=AñoCalendario,MONTH(AbrDom1+23)=4),AbrDom1+23,""))</f>
        <v>43578</v>
      </c>
      <c r="AF29" s="32">
        <f ca="1">IF(DAY(AbrDom1)=1,IF(AND(YEAR(AbrDom1+17)=AñoCalendario,MONTH(AbrDom1+17)=4),AbrDom1+17,""),IF(AND(YEAR(AbrDom1+24)=AñoCalendario,MONTH(AbrDom1+24)=4),AbrDom1+24,""))</f>
        <v>43579</v>
      </c>
      <c r="AG29" s="32">
        <f ca="1">IF(DAY(AbrDom1)=1,IF(AND(YEAR(AbrDom1+18)=AñoCalendario,MONTH(AbrDom1+18)=4),AbrDom1+18,""),IF(AND(YEAR(AbrDom1+25)=AñoCalendario,MONTH(AbrDom1+25)=4),AbrDom1+25,""))</f>
        <v>43580</v>
      </c>
      <c r="AH29" s="32">
        <f ca="1">IF(DAY(AbrDom1)=1,IF(AND(YEAR(AbrDom1+19)=AñoCalendario,MONTH(AbrDom1+19)=4),AbrDom1+19,""),IF(AND(YEAR(AbrDom1+26)=AñoCalendario,MONTH(AbrDom1+26)=4),AbrDom1+26,""))</f>
        <v>43581</v>
      </c>
      <c r="AI29" s="32">
        <f ca="1">IF(DAY(AbrDom1)=1,IF(AND(YEAR(AbrDom1+20)=AñoCalendario,MONTH(AbrDom1+20)=4),AbrDom1+20,""),IF(AND(YEAR(AbrDom1+27)=AñoCalendario,MONTH(AbrDom1+27)=4),AbrDom1+27,""))</f>
        <v>43582</v>
      </c>
      <c r="AJ29" s="32">
        <f ca="1">IF(DAY(AbrDom1)=1,IF(AND(YEAR(AbrDom1+21)=AñoCalendario,MONTH(AbrDom1+21)=4),AbrDom1+21,""),IF(AND(YEAR(AbrDom1+28)=AñoCalendario,MONTH(AbrDom1+28)=4),AbrDom1+28,""))</f>
        <v>43583</v>
      </c>
    </row>
    <row r="30" spans="3:36" x14ac:dyDescent="0.2">
      <c r="C30" s="32">
        <f ca="1">IF(DAY(EneDom1)=1,IF(AND(YEAR(EneDom1+22)=AñoCalendario,MONTH(EneDom1+22)=1),EneDom1+22,""),IF(AND(YEAR(EneDom1+29)=AñoCalendario,MONTH(EneDom1+29)=1),EneDom1+29,""))</f>
        <v>43493</v>
      </c>
      <c r="D30" s="32">
        <f ca="1">IF(DAY(EneDom1)=1,IF(AND(YEAR(EneDom1+23)=AñoCalendario,MONTH(EneDom1+23)=1),EneDom1+23,""),IF(AND(YEAR(EneDom1+30)=AñoCalendario,MONTH(EneDom1+30)=1),EneDom1+30,""))</f>
        <v>43494</v>
      </c>
      <c r="E30" s="32">
        <f ca="1">IF(DAY(EneDom1)=1,IF(AND(YEAR(EneDom1+24)=AñoCalendario,MONTH(EneDom1+24)=1),EneDom1+24,""),IF(AND(YEAR(EneDom1+31)=AñoCalendario,MONTH(EneDom1+31)=1),EneDom1+31,""))</f>
        <v>43495</v>
      </c>
      <c r="F30" s="32">
        <f ca="1">IF(DAY(EneDom1)=1,IF(AND(YEAR(EneDom1+25)=AñoCalendario,MONTH(EneDom1+25)=1),EneDom1+25,""),IF(AND(YEAR(EneDom1+32)=AñoCalendario,MONTH(EneDom1+32)=1),EneDom1+32,""))</f>
        <v>43496</v>
      </c>
      <c r="G30" s="32" t="str">
        <f ca="1">IF(DAY(EneDom1)=1,IF(AND(YEAR(EneDom1+26)=AñoCalendario,MONTH(EneDom1+26)=1),EneDom1+26,""),IF(AND(YEAR(EneDom1+33)=AñoCalendario,MONTH(EneDom1+33)=1),EneDom1+33,""))</f>
        <v/>
      </c>
      <c r="H30" s="32" t="str">
        <f ca="1">IF(DAY(EneDom1)=1,IF(AND(YEAR(EneDom1+27)=AñoCalendario,MONTH(EneDom1+27)=1),EneDom1+27,""),IF(AND(YEAR(EneDom1+34)=AñoCalendario,MONTH(EneDom1+34)=1),EneDom1+34,""))</f>
        <v/>
      </c>
      <c r="I30" s="32" t="str">
        <f ca="1">IF(DAY(EneDom1)=1,IF(AND(YEAR(EneDom1+28)=AñoCalendario,MONTH(EneDom1+28)=1),EneDom1+28,""),IF(AND(YEAR(EneDom1+35)=AñoCalendario,MONTH(EneDom1+35)=1),EneDom1+35,""))</f>
        <v/>
      </c>
      <c r="J30" s="20"/>
      <c r="K30" s="19"/>
      <c r="L30" s="32">
        <f ca="1">IF(DAY(FebDom1)=1,IF(AND(YEAR(FebDom1+22)=AñoCalendario,MONTH(FebDom1+22)=2),FebDom1+22,""),IF(AND(YEAR(FebDom1+29)=AñoCalendario,MONTH(FebDom1+29)=2),FebDom1+29,""))</f>
        <v>43521</v>
      </c>
      <c r="M30" s="32">
        <f ca="1">IF(DAY(FebDom1)=1,IF(AND(YEAR(FebDom1+23)=AñoCalendario,MONTH(FebDom1+23)=2),FebDom1+23,""),IF(AND(YEAR(FebDom1+30)=AñoCalendario,MONTH(FebDom1+30)=2),FebDom1+30,""))</f>
        <v>43522</v>
      </c>
      <c r="N30" s="32">
        <f ca="1">IF(DAY(FebDom1)=1,IF(AND(YEAR(FebDom1+24)=AñoCalendario,MONTH(FebDom1+24)=2),FebDom1+24,""),IF(AND(YEAR(FebDom1+31)=AñoCalendario,MONTH(FebDom1+31)=2),FebDom1+31,""))</f>
        <v>43523</v>
      </c>
      <c r="O30" s="32">
        <f ca="1">IF(DAY(FebDom1)=1,IF(AND(YEAR(FebDom1+25)=AñoCalendario,MONTH(FebDom1+25)=2),FebDom1+25,""),IF(AND(YEAR(FebDom1+32)=AñoCalendario,MONTH(FebDom1+32)=2),FebDom1+32,""))</f>
        <v>43524</v>
      </c>
      <c r="P30" s="32" t="str">
        <f ca="1">IF(DAY(FebDom1)=1,IF(AND(YEAR(FebDom1+26)=AñoCalendario,MONTH(FebDom1+26)=2),FebDom1+26,""),IF(AND(YEAR(FebDom1+33)=AñoCalendario,MONTH(FebDom1+33)=2),FebDom1+33,""))</f>
        <v/>
      </c>
      <c r="Q30" s="32" t="str">
        <f ca="1">IF(DAY(FebDom1)=1,IF(AND(YEAR(FebDom1+27)=AñoCalendario,MONTH(FebDom1+27)=2),FebDom1+27,""),IF(AND(YEAR(FebDom1+34)=AñoCalendario,MONTH(FebDom1+34)=2),FebDom1+34,""))</f>
        <v/>
      </c>
      <c r="R30" s="32" t="str">
        <f ca="1">IF(DAY(FebDom1)=1,IF(AND(YEAR(FebDom1+28)=AñoCalendario,MONTH(FebDom1+28)=2),FebDom1+28,""),IF(AND(YEAR(FebDom1+35)=AñoCalendario,MONTH(FebDom1+35)=2),FebDom1+35,""))</f>
        <v/>
      </c>
      <c r="S30" s="20"/>
      <c r="U30" s="32">
        <f ca="1">IF(DAY(MarDom1)=1,IF(AND(YEAR(MarDom1+22)=AñoCalendario,MONTH(MarDom1+22)=3),MarDom1+22,""),IF(AND(YEAR(MarDom1+29)=AñoCalendario,MONTH(MarDom1+29)=3),MarDom1+29,""))</f>
        <v>43549</v>
      </c>
      <c r="V30" s="32">
        <f ca="1">IF(DAY(MarDom1)=1,IF(AND(YEAR(MarDom1+23)=AñoCalendario,MONTH(MarDom1+23)=3),MarDom1+23,""),IF(AND(YEAR(MarDom1+30)=AñoCalendario,MONTH(MarDom1+30)=3),MarDom1+30,""))</f>
        <v>43550</v>
      </c>
      <c r="W30" s="32">
        <f ca="1">IF(DAY(MarDom1)=1,IF(AND(YEAR(MarDom1+24)=AñoCalendario,MONTH(MarDom1+24)=3),MarDom1+24,""),IF(AND(YEAR(MarDom1+31)=AñoCalendario,MONTH(MarDom1+31)=3),MarDom1+31,""))</f>
        <v>43551</v>
      </c>
      <c r="X30" s="32">
        <f ca="1">IF(DAY(MarDom1)=1,IF(AND(YEAR(MarDom1+25)=AñoCalendario,MONTH(MarDom1+25)=3),MarDom1+25,""),IF(AND(YEAR(MarDom1+32)=AñoCalendario,MONTH(MarDom1+32)=3),MarDom1+32,""))</f>
        <v>43552</v>
      </c>
      <c r="Y30" s="32">
        <f ca="1">IF(DAY(MarDom1)=1,IF(AND(YEAR(MarDom1+26)=AñoCalendario,MONTH(MarDom1+26)=3),MarDom1+26,""),IF(AND(YEAR(MarDom1+33)=AñoCalendario,MONTH(MarDom1+33)=3),MarDom1+33,""))</f>
        <v>43553</v>
      </c>
      <c r="Z30" s="32">
        <f ca="1">IF(DAY(MarDom1)=1,IF(AND(YEAR(MarDom1+27)=AñoCalendario,MONTH(MarDom1+27)=3),MarDom1+27,""),IF(AND(YEAR(MarDom1+34)=AñoCalendario,MONTH(MarDom1+34)=3),MarDom1+34,""))</f>
        <v>43554</v>
      </c>
      <c r="AA30" s="32">
        <f ca="1">IF(DAY(MarDom1)=1,IF(AND(YEAR(MarDom1+28)=AñoCalendario,MONTH(MarDom1+28)=3),MarDom1+28,""),IF(AND(YEAR(MarDom1+35)=AñoCalendario,MONTH(MarDom1+35)=3),MarDom1+35,""))</f>
        <v>43555</v>
      </c>
      <c r="AB30" s="20"/>
      <c r="AC30" s="19"/>
      <c r="AD30" s="32">
        <f ca="1">IF(DAY(AbrDom1)=1,IF(AND(YEAR(AbrDom1+22)=AñoCalendario,MONTH(AbrDom1+22)=4),AbrDom1+22,""),IF(AND(YEAR(AbrDom1+29)=AñoCalendario,MONTH(AbrDom1+29)=4),AbrDom1+29,""))</f>
        <v>43584</v>
      </c>
      <c r="AE30" s="32">
        <f ca="1">IF(DAY(AbrDom1)=1,IF(AND(YEAR(AbrDom1+23)=AñoCalendario,MONTH(AbrDom1+23)=4),AbrDom1+23,""),IF(AND(YEAR(AbrDom1+30)=AñoCalendario,MONTH(AbrDom1+30)=4),AbrDom1+30,""))</f>
        <v>43585</v>
      </c>
      <c r="AF30" s="32" t="str">
        <f ca="1">IF(DAY(AbrDom1)=1,IF(AND(YEAR(AbrDom1+24)=AñoCalendario,MONTH(AbrDom1+24)=4),AbrDom1+24,""),IF(AND(YEAR(AbrDom1+31)=AñoCalendario,MONTH(AbrDom1+31)=4),AbrDom1+31,""))</f>
        <v/>
      </c>
      <c r="AG30" s="32" t="str">
        <f ca="1">IF(DAY(AbrDom1)=1,IF(AND(YEAR(AbrDom1+25)=AñoCalendario,MONTH(AbrDom1+25)=4),AbrDom1+25,""),IF(AND(YEAR(AbrDom1+32)=AñoCalendario,MONTH(AbrDom1+32)=4),AbrDom1+32,""))</f>
        <v/>
      </c>
      <c r="AH30" s="32" t="str">
        <f ca="1">IF(DAY(AbrDom1)=1,IF(AND(YEAR(AbrDom1+26)=AñoCalendario,MONTH(AbrDom1+26)=4),AbrDom1+26,""),IF(AND(YEAR(AbrDom1+33)=AñoCalendario,MONTH(AbrDom1+33)=4),AbrDom1+33,""))</f>
        <v/>
      </c>
      <c r="AI30" s="32" t="str">
        <f ca="1">IF(DAY(AbrDom1)=1,IF(AND(YEAR(AbrDom1+27)=AñoCalendario,MONTH(AbrDom1+27)=4),AbrDom1+27,""),IF(AND(YEAR(AbrDom1+34)=AñoCalendario,MONTH(AbrDom1+34)=4),AbrDom1+34,""))</f>
        <v/>
      </c>
      <c r="AJ30" s="32" t="str">
        <f ca="1">IF(DAY(AbrDom1)=1,IF(AND(YEAR(AbrDom1+28)=AñoCalendario,MONTH(AbrDom1+28)=4),AbrDom1+28,""),IF(AND(YEAR(AbrDom1+35)=AñoCalendario,MONTH(AbrDom1+35)=4),AbrDom1+35,""))</f>
        <v/>
      </c>
    </row>
    <row r="31" spans="3:36" x14ac:dyDescent="0.2">
      <c r="C31" s="32" t="str">
        <f ca="1">IF(DAY(EneDom1)=1,IF(AND(YEAR(EneDom1+29)=AñoCalendario,MONTH(EneDom1+29)=1),EneDom1+29,""),IF(AND(YEAR(EneDom1+36)=AñoCalendario,MONTH(EneDom1+36)=1),EneDom1+36,""))</f>
        <v/>
      </c>
      <c r="D31" s="32" t="str">
        <f ca="1">IF(DAY(EneDom1)=1,IF(AND(YEAR(EneDom1+30)=AñoCalendario,MONTH(EneDom1+30)=1),EneDom1+30,""),IF(AND(YEAR(EneDom1+37)=AñoCalendario,MONTH(EneDom1+37)=1),EneDom1+37,""))</f>
        <v/>
      </c>
      <c r="E31" s="32" t="str">
        <f ca="1">IF(DAY(EneDom1)=1,IF(AND(YEAR(EneDom1+31)=AñoCalendario,MONTH(EneDom1+31)=1),EneDom1+31,""),IF(AND(YEAR(EneDom1+38)=AñoCalendario,MONTH(EneDom1+38)=1),EneDom1+38,""))</f>
        <v/>
      </c>
      <c r="F31" s="32" t="str">
        <f ca="1">IF(DAY(EneDom1)=1,IF(AND(YEAR(EneDom1+32)=AñoCalendario,MONTH(EneDom1+32)=1),EneDom1+32,""),IF(AND(YEAR(EneDom1+39)=AñoCalendario,MONTH(EneDom1+39)=1),EneDom1+39,""))</f>
        <v/>
      </c>
      <c r="G31" s="32" t="str">
        <f ca="1">IF(DAY(EneDom1)=1,IF(AND(YEAR(EneDom1+33)=AñoCalendario,MONTH(EneDom1+33)=1),EneDom1+33,""),IF(AND(YEAR(EneDom1+40)=AñoCalendario,MONTH(EneDom1+40)=1),EneDom1+40,""))</f>
        <v/>
      </c>
      <c r="H31" s="32" t="str">
        <f ca="1">IF(DAY(EneDom1)=1,IF(AND(YEAR(EneDom1+34)=AñoCalendario,MONTH(EneDom1+34)=1),EneDom1+34,""),IF(AND(YEAR(EneDom1+41)=AñoCalendario,MONTH(EneDom1+41)=1),EneDom1+41,""))</f>
        <v/>
      </c>
      <c r="I31" s="32" t="str">
        <f ca="1">IF(DAY(EneDom1)=1,IF(AND(YEAR(EneDom1+35)=AñoCalendario,MONTH(EneDom1+35)=1),EneDom1+35,""),IF(AND(YEAR(EneDom1+42)=AñoCalendario,MONTH(EneDom1+42)=1),EneDom1+42,""))</f>
        <v/>
      </c>
      <c r="J31" s="20"/>
      <c r="K31" s="19"/>
      <c r="L31" s="32" t="str">
        <f ca="1">IF(DAY(FebDom1)=1,IF(AND(YEAR(FebDom1+29)=AñoCalendario,MONTH(FebDom1+29)=2),FebDom1+29,""),IF(AND(YEAR(FebDom1+36)=AñoCalendario,MONTH(FebDom1+36)=2),FebDom1+36,""))</f>
        <v/>
      </c>
      <c r="M31" s="32" t="str">
        <f ca="1">IF(DAY(FebDom1)=1,IF(AND(YEAR(FebDom1+30)=AñoCalendario,MONTH(FebDom1+30)=2),FebDom1+30,""),IF(AND(YEAR(FebDom1+37)=AñoCalendario,MONTH(FebDom1+37)=2),FebDom1+37,""))</f>
        <v/>
      </c>
      <c r="N31" s="32" t="str">
        <f ca="1">IF(DAY(FebDom1)=1,IF(AND(YEAR(FebDom1+31)=AñoCalendario,MONTH(FebDom1+31)=2),FebDom1+31,""),IF(AND(YEAR(FebDom1+38)=AñoCalendario,MONTH(FebDom1+38)=2),FebDom1+38,""))</f>
        <v/>
      </c>
      <c r="O31" s="32" t="str">
        <f ca="1">IF(DAY(FebDom1)=1,IF(AND(YEAR(FebDom1+32)=AñoCalendario,MONTH(FebDom1+32)=2),FebDom1+32,""),IF(AND(YEAR(FebDom1+39)=AñoCalendario,MONTH(FebDom1+39)=2),FebDom1+39,""))</f>
        <v/>
      </c>
      <c r="P31" s="32" t="str">
        <f ca="1">IF(DAY(FebDom1)=1,IF(AND(YEAR(FebDom1+33)=AñoCalendario,MONTH(FebDom1+33)=2),FebDom1+33,""),IF(AND(YEAR(FebDom1+40)=AñoCalendario,MONTH(FebDom1+40)=2),FebDom1+40,""))</f>
        <v/>
      </c>
      <c r="Q31" s="32" t="str">
        <f ca="1">IF(DAY(FebDom1)=1,IF(AND(YEAR(FebDom1+34)=AñoCalendario,MONTH(FebDom1+34)=2),FebDom1+34,""),IF(AND(YEAR(FebDom1+41)=AñoCalendario,MONTH(FebDom1+41)=2),FebDom1+41,""))</f>
        <v/>
      </c>
      <c r="R31" s="32" t="str">
        <f ca="1">IF(DAY(FebDom1)=1,IF(AND(YEAR(FebDom1+35)=AñoCalendario,MONTH(FebDom1+35)=2),FebDom1+35,""),IF(AND(YEAR(FebDom1+42)=AñoCalendario,MONTH(FebDom1+42)=2),FebDom1+42,""))</f>
        <v/>
      </c>
      <c r="S31" s="20"/>
      <c r="U31" s="32" t="str">
        <f ca="1">IF(DAY(MarDom1)=1,IF(AND(YEAR(MarDom1+29)=AñoCalendario,MONTH(MarDom1+29)=3),MarDom1+29,""),IF(AND(YEAR(MarDom1+36)=AñoCalendario,MONTH(MarDom1+36)=3),MarDom1+36,""))</f>
        <v/>
      </c>
      <c r="V31" s="32" t="str">
        <f ca="1">IF(DAY(MarDom1)=1,IF(AND(YEAR(MarDom1+30)=AñoCalendario,MONTH(MarDom1+30)=3),MarDom1+30,""),IF(AND(YEAR(MarDom1+37)=AñoCalendario,MONTH(MarDom1+37)=3),MarDom1+37,""))</f>
        <v/>
      </c>
      <c r="W31" s="32" t="str">
        <f ca="1">IF(DAY(MarDom1)=1,IF(AND(YEAR(MarDom1+31)=AñoCalendario,MONTH(MarDom1+31)=3),MarDom1+31,""),IF(AND(YEAR(MarDom1+38)=AñoCalendario,MONTH(MarDom1+38)=3),MarDom1+38,""))</f>
        <v/>
      </c>
      <c r="X31" s="32" t="str">
        <f ca="1">IF(DAY(MarDom1)=1,IF(AND(YEAR(MarDom1+32)=AñoCalendario,MONTH(MarDom1+32)=3),MarDom1+32,""),IF(AND(YEAR(MarDom1+39)=AñoCalendario,MONTH(MarDom1+39)=3),MarDom1+39,""))</f>
        <v/>
      </c>
      <c r="Y31" s="32" t="str">
        <f ca="1">IF(DAY(MarDom1)=1,IF(AND(YEAR(MarDom1+33)=AñoCalendario,MONTH(MarDom1+33)=3),MarDom1+33,""),IF(AND(YEAR(MarDom1+40)=AñoCalendario,MONTH(MarDom1+40)=3),MarDom1+40,""))</f>
        <v/>
      </c>
      <c r="Z31" s="32" t="str">
        <f ca="1">IF(DAY(MarDom1)=1,IF(AND(YEAR(MarDom1+34)=AñoCalendario,MONTH(MarDom1+34)=3),MarDom1+34,""),IF(AND(YEAR(MarDom1+41)=AñoCalendario,MONTH(MarDom1+41)=3),MarDom1+41,""))</f>
        <v/>
      </c>
      <c r="AA31" s="32" t="str">
        <f ca="1">IF(DAY(MarDom1)=1,IF(AND(YEAR(MarDom1+35)=AñoCalendario,MONTH(MarDom1+35)=3),MarDom1+35,""),IF(AND(YEAR(MarDom1+42)=AñoCalendario,MONTH(MarDom1+42)=3),MarDom1+42,""))</f>
        <v/>
      </c>
      <c r="AB31" s="20"/>
      <c r="AC31" s="19"/>
      <c r="AD31" s="32" t="str">
        <f ca="1">IF(DAY(AbrDom1)=1,IF(AND(YEAR(AbrDom1+29)=AñoCalendario,MONTH(AbrDom1+29)=4),AbrDom1+29,""),IF(AND(YEAR(AbrDom1+36)=AñoCalendario,MONTH(AbrDom1+36)=4),AbrDom1+36,""))</f>
        <v/>
      </c>
      <c r="AE31" s="32" t="str">
        <f ca="1">IF(DAY(AbrDom1)=1,IF(AND(YEAR(AbrDom1+30)=AñoCalendario,MONTH(AbrDom1+30)=4),AbrDom1+30,""),IF(AND(YEAR(AbrDom1+37)=AñoCalendario,MONTH(AbrDom1+37)=4),AbrDom1+37,""))</f>
        <v/>
      </c>
      <c r="AF31" s="32" t="str">
        <f ca="1">IF(DAY(AbrDom1)=1,IF(AND(YEAR(AbrDom1+31)=AñoCalendario,MONTH(AbrDom1+31)=4),AbrDom1+31,""),IF(AND(YEAR(AbrDom1+38)=AñoCalendario,MONTH(AbrDom1+38)=4),AbrDom1+38,""))</f>
        <v/>
      </c>
      <c r="AG31" s="32" t="str">
        <f ca="1">IF(DAY(AbrDom1)=1,IF(AND(YEAR(AbrDom1+32)=AñoCalendario,MONTH(AbrDom1+32)=4),AbrDom1+32,""),IF(AND(YEAR(AbrDom1+39)=AñoCalendario,MONTH(AbrDom1+39)=4),AbrDom1+39,""))</f>
        <v/>
      </c>
      <c r="AH31" s="32" t="str">
        <f ca="1">IF(DAY(AbrDom1)=1,IF(AND(YEAR(AbrDom1+33)=AñoCalendario,MONTH(AbrDom1+33)=4),AbrDom1+33,""),IF(AND(YEAR(AbrDom1+40)=AñoCalendario,MONTH(AbrDom1+40)=4),AbrDom1+40,""))</f>
        <v/>
      </c>
      <c r="AI31" s="32" t="str">
        <f ca="1">IF(DAY(AbrDom1)=1,IF(AND(YEAR(AbrDom1+34)=AñoCalendario,MONTH(AbrDom1+34)=4),AbrDom1+34,""),IF(AND(YEAR(AbrDom1+41)=AñoCalendario,MONTH(AbrDom1+41)=4),AbrDom1+41,""))</f>
        <v/>
      </c>
      <c r="AJ31" s="32" t="str">
        <f ca="1">IF(DAY(AbrDom1)=1,IF(AND(YEAR(AbrDom1+35)=AñoCalendario,MONTH(AbrDom1+35)=4),AbrDom1+35,""),IF(AND(YEAR(AbrDom1+42)=AñoCalendario,MONTH(AbrDom1+42)=4),AbrDom1+42,""))</f>
        <v/>
      </c>
    </row>
    <row r="32" spans="3:36" x14ac:dyDescent="0.2">
      <c r="C32" s="19"/>
      <c r="D32" s="19"/>
      <c r="E32" s="19"/>
      <c r="F32" s="19"/>
      <c r="G32" s="19"/>
      <c r="H32" s="19"/>
      <c r="I32" s="19"/>
      <c r="J32" s="20"/>
      <c r="K32" s="19"/>
      <c r="L32" s="19"/>
      <c r="M32" s="19"/>
      <c r="N32" s="19"/>
      <c r="O32" s="19"/>
      <c r="P32" s="19"/>
      <c r="Q32" s="19"/>
      <c r="R32" s="19"/>
      <c r="S32" s="20"/>
      <c r="AB32" s="21"/>
    </row>
    <row r="33" spans="3:36" ht="15.75" x14ac:dyDescent="0.25">
      <c r="C33" s="31">
        <f ca="1">DATE(AñoCalendario,5,1)</f>
        <v>43586</v>
      </c>
      <c r="D33" s="31"/>
      <c r="E33" s="31"/>
      <c r="F33" s="31"/>
      <c r="G33" s="31"/>
      <c r="H33" s="31"/>
      <c r="I33" s="31"/>
      <c r="J33" s="16"/>
      <c r="K33" s="19"/>
      <c r="L33" s="31">
        <f ca="1">DATE(AñoCalendario,6,1)</f>
        <v>43617</v>
      </c>
      <c r="M33" s="31"/>
      <c r="N33" s="31"/>
      <c r="O33" s="31"/>
      <c r="P33" s="31"/>
      <c r="Q33" s="31"/>
      <c r="R33" s="31"/>
      <c r="S33" s="16"/>
      <c r="U33" s="31">
        <f ca="1">DATE(AñoCalendario,7,1)</f>
        <v>43647</v>
      </c>
      <c r="V33" s="31"/>
      <c r="W33" s="31"/>
      <c r="X33" s="31"/>
      <c r="Y33" s="31"/>
      <c r="Z33" s="31"/>
      <c r="AA33" s="31"/>
      <c r="AB33" s="16"/>
      <c r="AC33" s="19"/>
      <c r="AD33" s="31">
        <f ca="1">DATE(AñoCalendario,8,1)</f>
        <v>43678</v>
      </c>
      <c r="AE33" s="31"/>
      <c r="AF33" s="31"/>
      <c r="AG33" s="31"/>
      <c r="AH33" s="31"/>
      <c r="AI33" s="31"/>
      <c r="AJ33" s="31"/>
    </row>
    <row r="34" spans="3:36" ht="15" x14ac:dyDescent="0.25">
      <c r="C34" s="23" t="s">
        <v>0</v>
      </c>
      <c r="D34" s="23" t="s">
        <v>4</v>
      </c>
      <c r="E34" s="23" t="s">
        <v>5</v>
      </c>
      <c r="F34" s="23" t="s">
        <v>4</v>
      </c>
      <c r="G34" s="23" t="s">
        <v>6</v>
      </c>
      <c r="H34" s="23" t="s">
        <v>10</v>
      </c>
      <c r="I34" s="23" t="s">
        <v>10</v>
      </c>
      <c r="J34" s="18"/>
      <c r="L34" s="23" t="s">
        <v>0</v>
      </c>
      <c r="M34" s="23" t="s">
        <v>4</v>
      </c>
      <c r="N34" s="23" t="s">
        <v>5</v>
      </c>
      <c r="O34" s="23" t="s">
        <v>4</v>
      </c>
      <c r="P34" s="23" t="s">
        <v>6</v>
      </c>
      <c r="Q34" s="23" t="s">
        <v>10</v>
      </c>
      <c r="R34" s="23" t="s">
        <v>10</v>
      </c>
      <c r="S34" s="18"/>
      <c r="U34" s="23" t="s">
        <v>0</v>
      </c>
      <c r="V34" s="23" t="s">
        <v>4</v>
      </c>
      <c r="W34" s="23" t="s">
        <v>5</v>
      </c>
      <c r="X34" s="23" t="s">
        <v>4</v>
      </c>
      <c r="Y34" s="23" t="s">
        <v>6</v>
      </c>
      <c r="Z34" s="23" t="s">
        <v>10</v>
      </c>
      <c r="AA34" s="23" t="s">
        <v>10</v>
      </c>
      <c r="AB34" s="18"/>
      <c r="AC34" s="19"/>
      <c r="AD34" s="23" t="s">
        <v>0</v>
      </c>
      <c r="AE34" s="23" t="s">
        <v>4</v>
      </c>
      <c r="AF34" s="23" t="s">
        <v>5</v>
      </c>
      <c r="AG34" s="23" t="s">
        <v>4</v>
      </c>
      <c r="AH34" s="23" t="s">
        <v>6</v>
      </c>
      <c r="AI34" s="23" t="s">
        <v>10</v>
      </c>
      <c r="AJ34" s="23" t="s">
        <v>10</v>
      </c>
    </row>
    <row r="35" spans="3:36" ht="15.75" x14ac:dyDescent="0.25">
      <c r="C35" s="32" t="str">
        <f ca="1">IF(DAY(MayDom1)=1,"",IF(AND(YEAR(MayDom1+1)=AñoCalendario,MONTH(MayDom1+1)=5),MayDom1+1,""))</f>
        <v/>
      </c>
      <c r="D35" s="32" t="str">
        <f ca="1">IF(DAY(MayDom1)=1,"",IF(AND(YEAR(MayDom1+2)=AñoCalendario,MONTH(MayDom1+2)=5),MayDom1+2,""))</f>
        <v/>
      </c>
      <c r="E35" s="32">
        <f ca="1">IF(DAY(MayDom1)=1,"",IF(AND(YEAR(MayDom1+3)=AñoCalendario,MONTH(MayDom1+3)=5),MayDom1+3,""))</f>
        <v>43586</v>
      </c>
      <c r="F35" s="32">
        <f ca="1">IF(DAY(MayDom1)=1,"",IF(AND(YEAR(MayDom1+4)=AñoCalendario,MONTH(MayDom1+4)=5),MayDom1+4,""))</f>
        <v>43587</v>
      </c>
      <c r="G35" s="32">
        <f ca="1">IF(DAY(MayDom1)=1,"",IF(AND(YEAR(MayDom1+5)=AñoCalendario,MONTH(MayDom1+5)=5),MayDom1+5,""))</f>
        <v>43588</v>
      </c>
      <c r="H35" s="32">
        <f ca="1">IF(DAY(MayDom1)=1,"",IF(AND(YEAR(MayDom1+6)=AñoCalendario,MONTH(MayDom1+6)=5),MayDom1+6,""))</f>
        <v>43589</v>
      </c>
      <c r="I35" s="32">
        <f ca="1">IF(DAY(MayDom1)=1,IF(AND(YEAR(MayDom1)=AñoCalendario,MONTH(MayDom1)=5),MayDom1,""),IF(AND(YEAR(MayDom1+7)=AñoCalendario,MONTH(MayDom1+7)=5),MayDom1+7,""))</f>
        <v>43590</v>
      </c>
      <c r="J35" s="20"/>
      <c r="K35" s="17"/>
      <c r="L35" s="32" t="str">
        <f ca="1">IF(DAY(JunDom1)=1,"",IF(AND(YEAR(JunDom1+1)=AñoCalendario,MONTH(JunDom1+1)=6),JunDom1+1,""))</f>
        <v/>
      </c>
      <c r="M35" s="32" t="str">
        <f ca="1">IF(DAY(JunDom1)=1,"",IF(AND(YEAR(JunDom1+2)=AñoCalendario,MONTH(JunDom1+2)=6),JunDom1+2,""))</f>
        <v/>
      </c>
      <c r="N35" s="32" t="str">
        <f ca="1">IF(DAY(JunDom1)=1,"",IF(AND(YEAR(JunDom1+3)=AñoCalendario,MONTH(JunDom1+3)=6),JunDom1+3,""))</f>
        <v/>
      </c>
      <c r="O35" s="32" t="str">
        <f ca="1">IF(DAY(JunDom1)=1,"",IF(AND(YEAR(JunDom1+4)=AñoCalendario,MONTH(JunDom1+4)=6),JunDom1+4,""))</f>
        <v/>
      </c>
      <c r="P35" s="32" t="str">
        <f ca="1">IF(DAY(JunDom1)=1,"",IF(AND(YEAR(JunDom1+5)=AñoCalendario,MONTH(JunDom1+5)=6),JunDom1+5,""))</f>
        <v/>
      </c>
      <c r="Q35" s="32">
        <f ca="1">IF(DAY(JunDom1)=1,"",IF(AND(YEAR(JunDom1+6)=AñoCalendario,MONTH(JunDom1+6)=6),JunDom1+6,""))</f>
        <v>43617</v>
      </c>
      <c r="R35" s="32">
        <f ca="1">IF(DAY(JunDom1)=1,IF(AND(YEAR(JunDom1)=AñoCalendario,MONTH(JunDom1)=6),JunDom1,""),IF(AND(YEAR(JunDom1+7)=AñoCalendario,MONTH(JunDom1+7)=6),JunDom1+7,""))</f>
        <v>43618</v>
      </c>
      <c r="S35" s="20"/>
      <c r="U35" s="32">
        <f ca="1">IF(DAY(JulDom1)=1,"",IF(AND(YEAR(JulDom1+1)=AñoCalendario,MONTH(JulDom1+1)=7),JulDom1+1,""))</f>
        <v>43647</v>
      </c>
      <c r="V35" s="32">
        <f ca="1">IF(DAY(JulDom1)=1,"",IF(AND(YEAR(JulDom1+2)=AñoCalendario,MONTH(JulDom1+2)=7),JulDom1+2,""))</f>
        <v>43648</v>
      </c>
      <c r="W35" s="32">
        <f ca="1">IF(DAY(JulDom1)=1,"",IF(AND(YEAR(JulDom1+3)=AñoCalendario,MONTH(JulDom1+3)=7),JulDom1+3,""))</f>
        <v>43649</v>
      </c>
      <c r="X35" s="32">
        <f ca="1">IF(DAY(JulDom1)=1,"",IF(AND(YEAR(JulDom1+4)=AñoCalendario,MONTH(JulDom1+4)=7),JulDom1+4,""))</f>
        <v>43650</v>
      </c>
      <c r="Y35" s="32">
        <f ca="1">IF(DAY(JulDom1)=1,"",IF(AND(YEAR(JulDom1+5)=AñoCalendario,MONTH(JulDom1+5)=7),JulDom1+5,""))</f>
        <v>43651</v>
      </c>
      <c r="Z35" s="32">
        <f ca="1">IF(DAY(JulDom1)=1,"",IF(AND(YEAR(JulDom1+6)=AñoCalendario,MONTH(JulDom1+6)=7),JulDom1+6,""))</f>
        <v>43652</v>
      </c>
      <c r="AA35" s="32">
        <f ca="1">IF(DAY(JulDom1)=1,IF(AND(YEAR(JulDom1)=AñoCalendario,MONTH(JulDom1)=7),JulDom1,""),IF(AND(YEAR(JulDom1+7)=AñoCalendario,MONTH(JulDom1+7)=7),JulDom1+7,""))</f>
        <v>43653</v>
      </c>
      <c r="AB35" s="20"/>
      <c r="AD35" s="32" t="str">
        <f ca="1">IF(DAY(AgoDom1)=1,"",IF(AND(YEAR(AgoDom1+1)=AñoCalendario,MONTH(AgoDom1+1)=8),AgoDom1+1,""))</f>
        <v/>
      </c>
      <c r="AE35" s="32" t="str">
        <f ca="1">IF(DAY(AgoDom1)=1,"",IF(AND(YEAR(AgoDom1+2)=AñoCalendario,MONTH(AgoDom1+2)=8),AgoDom1+2,""))</f>
        <v/>
      </c>
      <c r="AF35" s="32" t="str">
        <f ca="1">IF(DAY(AgoDom1)=1,"",IF(AND(YEAR(AgoDom1+3)=AñoCalendario,MONTH(AgoDom1+3)=8),AgoDom1+3,""))</f>
        <v/>
      </c>
      <c r="AG35" s="32">
        <f ca="1">IF(DAY(AgoDom1)=1,"",IF(AND(YEAR(AgoDom1+4)=AñoCalendario,MONTH(AgoDom1+4)=8),AgoDom1+4,""))</f>
        <v>43678</v>
      </c>
      <c r="AH35" s="32">
        <f ca="1">IF(DAY(AgoDom1)=1,"",IF(AND(YEAR(AgoDom1+5)=AñoCalendario,MONTH(AgoDom1+5)=8),AgoDom1+5,""))</f>
        <v>43679</v>
      </c>
      <c r="AI35" s="32">
        <f ca="1">IF(DAY(AgoDom1)=1,"",IF(AND(YEAR(AgoDom1+6)=AñoCalendario,MONTH(AgoDom1+6)=8),AgoDom1+6,""))</f>
        <v>43680</v>
      </c>
      <c r="AJ35" s="32">
        <f ca="1">IF(DAY(AgoDom1)=1,IF(AND(YEAR(AgoDom1)=AñoCalendario,MONTH(AgoDom1)=8),AgoDom1,""),IF(AND(YEAR(AgoDom1+7)=AñoCalendario,MONTH(AgoDom1+7)=8),AgoDom1+7,""))</f>
        <v>43681</v>
      </c>
    </row>
    <row r="36" spans="3:36" x14ac:dyDescent="0.2">
      <c r="C36" s="32">
        <f ca="1">IF(DAY(MayDom1)=1,IF(AND(YEAR(MayDom1+1)=AñoCalendario,MONTH(MayDom1+1)=5),MayDom1+1,""),IF(AND(YEAR(MayDom1+8)=AñoCalendario,MONTH(MayDom1+8)=5),MayDom1+8,""))</f>
        <v>43591</v>
      </c>
      <c r="D36" s="32">
        <f ca="1">IF(DAY(MayDom1)=1,IF(AND(YEAR(MayDom1+2)=AñoCalendario,MONTH(MayDom1+2)=5),MayDom1+2,""),IF(AND(YEAR(MayDom1+9)=AñoCalendario,MONTH(MayDom1+9)=5),MayDom1+9,""))</f>
        <v>43592</v>
      </c>
      <c r="E36" s="32">
        <f ca="1">IF(DAY(MayDom1)=1,IF(AND(YEAR(MayDom1+3)=AñoCalendario,MONTH(MayDom1+3)=5),MayDom1+3,""),IF(AND(YEAR(MayDom1+10)=AñoCalendario,MONTH(MayDom1+10)=5),MayDom1+10,""))</f>
        <v>43593</v>
      </c>
      <c r="F36" s="32">
        <f ca="1">IF(DAY(MayDom1)=1,IF(AND(YEAR(MayDom1+4)=AñoCalendario,MONTH(MayDom1+4)=5),MayDom1+4,""),IF(AND(YEAR(MayDom1+11)=AñoCalendario,MONTH(MayDom1+11)=5),MayDom1+11,""))</f>
        <v>43594</v>
      </c>
      <c r="G36" s="32">
        <f ca="1">IF(DAY(MayDom1)=1,IF(AND(YEAR(MayDom1+5)=AñoCalendario,MONTH(MayDom1+5)=5),MayDom1+5,""),IF(AND(YEAR(MayDom1+12)=AñoCalendario,MONTH(MayDom1+12)=5),MayDom1+12,""))</f>
        <v>43595</v>
      </c>
      <c r="H36" s="32">
        <f ca="1">IF(DAY(MayDom1)=1,IF(AND(YEAR(MayDom1+6)=AñoCalendario,MONTH(MayDom1+6)=5),MayDom1+6,""),IF(AND(YEAR(MayDom1+13)=AñoCalendario,MONTH(MayDom1+13)=5),MayDom1+13,""))</f>
        <v>43596</v>
      </c>
      <c r="I36" s="32">
        <f ca="1">IF(DAY(MayDom1)=1,IF(AND(YEAR(MayDom1+7)=AñoCalendario,MONTH(MayDom1+7)=5),MayDom1+7,""),IF(AND(YEAR(MayDom1+14)=AñoCalendario,MONTH(MayDom1+14)=5),MayDom1+14,""))</f>
        <v>43597</v>
      </c>
      <c r="J36" s="20"/>
      <c r="K36" s="19"/>
      <c r="L36" s="32">
        <f ca="1">IF(DAY(JunDom1)=1,IF(AND(YEAR(JunDom1+1)=AñoCalendario,MONTH(JunDom1+1)=6),JunDom1+1,""),IF(AND(YEAR(JunDom1+8)=AñoCalendario,MONTH(JunDom1+8)=6),JunDom1+8,""))</f>
        <v>43619</v>
      </c>
      <c r="M36" s="32">
        <f ca="1">IF(DAY(JunDom1)=1,IF(AND(YEAR(JunDom1+2)=AñoCalendario,MONTH(JunDom1+2)=6),JunDom1+2,""),IF(AND(YEAR(JunDom1+9)=AñoCalendario,MONTH(JunDom1+9)=6),JunDom1+9,""))</f>
        <v>43620</v>
      </c>
      <c r="N36" s="32">
        <f ca="1">IF(DAY(JunDom1)=1,IF(AND(YEAR(JunDom1+3)=AñoCalendario,MONTH(JunDom1+3)=6),JunDom1+3,""),IF(AND(YEAR(JunDom1+10)=AñoCalendario,MONTH(JunDom1+10)=6),JunDom1+10,""))</f>
        <v>43621</v>
      </c>
      <c r="O36" s="32">
        <f ca="1">IF(DAY(JunDom1)=1,IF(AND(YEAR(JunDom1+4)=AñoCalendario,MONTH(JunDom1+4)=6),JunDom1+4,""),IF(AND(YEAR(JunDom1+11)=AñoCalendario,MONTH(JunDom1+11)=6),JunDom1+11,""))</f>
        <v>43622</v>
      </c>
      <c r="P36" s="32">
        <f ca="1">IF(DAY(JunDom1)=1,IF(AND(YEAR(JunDom1+5)=AñoCalendario,MONTH(JunDom1+5)=6),JunDom1+5,""),IF(AND(YEAR(JunDom1+12)=AñoCalendario,MONTH(JunDom1+12)=6),JunDom1+12,""))</f>
        <v>43623</v>
      </c>
      <c r="Q36" s="32">
        <f ca="1">IF(DAY(JunDom1)=1,IF(AND(YEAR(JunDom1+6)=AñoCalendario,MONTH(JunDom1+6)=6),JunDom1+6,""),IF(AND(YEAR(JunDom1+13)=AñoCalendario,MONTH(JunDom1+13)=6),JunDom1+13,""))</f>
        <v>43624</v>
      </c>
      <c r="R36" s="32">
        <f ca="1">IF(DAY(JunDom1)=1,IF(AND(YEAR(JunDom1+7)=AñoCalendario,MONTH(JunDom1+7)=6),JunDom1+7,""),IF(AND(YEAR(JunDom1+14)=AñoCalendario,MONTH(JunDom1+14)=6),JunDom1+14,""))</f>
        <v>43625</v>
      </c>
      <c r="S36" s="20"/>
      <c r="U36" s="32">
        <f ca="1">IF(DAY(JulDom1)=1,IF(AND(YEAR(JulDom1+1)=AñoCalendario,MONTH(JulDom1+1)=7),JulDom1+1,""),IF(AND(YEAR(JulDom1+8)=AñoCalendario,MONTH(JulDom1+8)=7),JulDom1+8,""))</f>
        <v>43654</v>
      </c>
      <c r="V36" s="32">
        <f ca="1">IF(DAY(JulDom1)=1,IF(AND(YEAR(JulDom1+2)=AñoCalendario,MONTH(JulDom1+2)=7),JulDom1+2,""),IF(AND(YEAR(JulDom1+9)=AñoCalendario,MONTH(JulDom1+9)=7),JulDom1+9,""))</f>
        <v>43655</v>
      </c>
      <c r="W36" s="32">
        <f ca="1">IF(DAY(JulDom1)=1,IF(AND(YEAR(JulDom1+3)=AñoCalendario,MONTH(JulDom1+3)=7),JulDom1+3,""),IF(AND(YEAR(JulDom1+10)=AñoCalendario,MONTH(JulDom1+10)=7),JulDom1+10,""))</f>
        <v>43656</v>
      </c>
      <c r="X36" s="32">
        <f ca="1">IF(DAY(JulDom1)=1,IF(AND(YEAR(JulDom1+4)=AñoCalendario,MONTH(JulDom1+4)=7),JulDom1+4,""),IF(AND(YEAR(JulDom1+11)=AñoCalendario,MONTH(JulDom1+11)=7),JulDom1+11,""))</f>
        <v>43657</v>
      </c>
      <c r="Y36" s="32">
        <f ca="1">IF(DAY(JulDom1)=1,IF(AND(YEAR(JulDom1+5)=AñoCalendario,MONTH(JulDom1+5)=7),JulDom1+5,""),IF(AND(YEAR(JulDom1+12)=AñoCalendario,MONTH(JulDom1+12)=7),JulDom1+12,""))</f>
        <v>43658</v>
      </c>
      <c r="Z36" s="32">
        <f ca="1">IF(DAY(JulDom1)=1,IF(AND(YEAR(JulDom1+6)=AñoCalendario,MONTH(JulDom1+6)=7),JulDom1+6,""),IF(AND(YEAR(JulDom1+13)=AñoCalendario,MONTH(JulDom1+13)=7),JulDom1+13,""))</f>
        <v>43659</v>
      </c>
      <c r="AA36" s="32">
        <f ca="1">IF(DAY(JulDom1)=1,IF(AND(YEAR(JulDom1+7)=AñoCalendario,MONTH(JulDom1+7)=7),JulDom1+7,""),IF(AND(YEAR(JulDom1+14)=AñoCalendario,MONTH(JulDom1+14)=7),JulDom1+14,""))</f>
        <v>43660</v>
      </c>
      <c r="AB36" s="20"/>
      <c r="AD36" s="32">
        <f ca="1">IF(DAY(AgoDom1)=1,IF(AND(YEAR(AgoDom1+1)=AñoCalendario,MONTH(AgoDom1+1)=8),AgoDom1+1,""),IF(AND(YEAR(AgoDom1+8)=AñoCalendario,MONTH(AgoDom1+8)=8),AgoDom1+8,""))</f>
        <v>43682</v>
      </c>
      <c r="AE36" s="32">
        <f ca="1">IF(DAY(AgoDom1)=1,IF(AND(YEAR(AgoDom1+2)=AñoCalendario,MONTH(AgoDom1+2)=8),AgoDom1+2,""),IF(AND(YEAR(AgoDom1+9)=AñoCalendario,MONTH(AgoDom1+9)=8),AgoDom1+9,""))</f>
        <v>43683</v>
      </c>
      <c r="AF36" s="32">
        <f ca="1">IF(DAY(AgoDom1)=1,IF(AND(YEAR(AgoDom1+3)=AñoCalendario,MONTH(AgoDom1+3)=8),AgoDom1+3,""),IF(AND(YEAR(AgoDom1+10)=AñoCalendario,MONTH(AgoDom1+10)=8),AgoDom1+10,""))</f>
        <v>43684</v>
      </c>
      <c r="AG36" s="32">
        <f ca="1">IF(DAY(AgoDom1)=1,IF(AND(YEAR(AgoDom1+4)=AñoCalendario,MONTH(AgoDom1+4)=8),AgoDom1+4,""),IF(AND(YEAR(AgoDom1+11)=AñoCalendario,MONTH(AgoDom1+11)=8),AgoDom1+11,""))</f>
        <v>43685</v>
      </c>
      <c r="AH36" s="32">
        <f ca="1">IF(DAY(AgoDom1)=1,IF(AND(YEAR(AgoDom1+5)=AñoCalendario,MONTH(AgoDom1+5)=8),AgoDom1+5,""),IF(AND(YEAR(AgoDom1+12)=AñoCalendario,MONTH(AgoDom1+12)=8),AgoDom1+12,""))</f>
        <v>43686</v>
      </c>
      <c r="AI36" s="32">
        <f ca="1">IF(DAY(AgoDom1)=1,IF(AND(YEAR(AgoDom1+6)=AñoCalendario,MONTH(AgoDom1+6)=8),AgoDom1+6,""),IF(AND(YEAR(AgoDom1+13)=AñoCalendario,MONTH(AgoDom1+13)=8),AgoDom1+13,""))</f>
        <v>43687</v>
      </c>
      <c r="AJ36" s="32">
        <f ca="1">IF(DAY(AgoDom1)=1,IF(AND(YEAR(AgoDom1+7)=AñoCalendario,MONTH(AgoDom1+7)=8),AgoDom1+7,""),IF(AND(YEAR(AgoDom1+14)=AñoCalendario,MONTH(AgoDom1+14)=8),AgoDom1+14,""))</f>
        <v>43688</v>
      </c>
    </row>
    <row r="37" spans="3:36" x14ac:dyDescent="0.2">
      <c r="C37" s="32">
        <f ca="1">IF(DAY(MayDom1)=1,IF(AND(YEAR(MayDom1+8)=AñoCalendario,MONTH(MayDom1+8)=5),MayDom1+8,""),IF(AND(YEAR(MayDom1+15)=AñoCalendario,MONTH(MayDom1+15)=5),MayDom1+15,""))</f>
        <v>43598</v>
      </c>
      <c r="D37" s="32">
        <f ca="1">IF(DAY(MayDom1)=1,IF(AND(YEAR(MayDom1+9)=AñoCalendario,MONTH(MayDom1+9)=5),MayDom1+9,""),IF(AND(YEAR(MayDom1+16)=AñoCalendario,MONTH(MayDom1+16)=5),MayDom1+16,""))</f>
        <v>43599</v>
      </c>
      <c r="E37" s="32">
        <f ca="1">IF(DAY(MayDom1)=1,IF(AND(YEAR(MayDom1+10)=AñoCalendario,MONTH(MayDom1+10)=5),MayDom1+10,""),IF(AND(YEAR(MayDom1+17)=AñoCalendario,MONTH(MayDom1+17)=5),MayDom1+17,""))</f>
        <v>43600</v>
      </c>
      <c r="F37" s="32">
        <f ca="1">IF(DAY(MayDom1)=1,IF(AND(YEAR(MayDom1+11)=AñoCalendario,MONTH(MayDom1+11)=5),MayDom1+11,""),IF(AND(YEAR(MayDom1+18)=AñoCalendario,MONTH(MayDom1+18)=5),MayDom1+18,""))</f>
        <v>43601</v>
      </c>
      <c r="G37" s="32">
        <f ca="1">IF(DAY(MayDom1)=1,IF(AND(YEAR(MayDom1+12)=AñoCalendario,MONTH(MayDom1+12)=5),MayDom1+12,""),IF(AND(YEAR(MayDom1+19)=AñoCalendario,MONTH(MayDom1+19)=5),MayDom1+19,""))</f>
        <v>43602</v>
      </c>
      <c r="H37" s="32">
        <f ca="1">IF(DAY(MayDom1)=1,IF(AND(YEAR(MayDom1+13)=AñoCalendario,MONTH(MayDom1+13)=5),MayDom1+13,""),IF(AND(YEAR(MayDom1+20)=AñoCalendario,MONTH(MayDom1+20)=5),MayDom1+20,""))</f>
        <v>43603</v>
      </c>
      <c r="I37" s="32">
        <f ca="1">IF(DAY(MayDom1)=1,IF(AND(YEAR(MayDom1+14)=AñoCalendario,MONTH(MayDom1+14)=5),MayDom1+14,""),IF(AND(YEAR(MayDom1+21)=AñoCalendario,MONTH(MayDom1+21)=5),MayDom1+21,""))</f>
        <v>43604</v>
      </c>
      <c r="J37" s="20"/>
      <c r="K37" s="19"/>
      <c r="L37" s="32">
        <f ca="1">IF(DAY(JunDom1)=1,IF(AND(YEAR(JunDom1+8)=AñoCalendario,MONTH(JunDom1+8)=6),JunDom1+8,""),IF(AND(YEAR(JunDom1+15)=AñoCalendario,MONTH(JunDom1+15)=6),JunDom1+15,""))</f>
        <v>43626</v>
      </c>
      <c r="M37" s="32">
        <f ca="1">IF(DAY(JunDom1)=1,IF(AND(YEAR(JunDom1+9)=AñoCalendario,MONTH(JunDom1+9)=6),JunDom1+9,""),IF(AND(YEAR(JunDom1+16)=AñoCalendario,MONTH(JunDom1+16)=6),JunDom1+16,""))</f>
        <v>43627</v>
      </c>
      <c r="N37" s="32">
        <f ca="1">IF(DAY(JunDom1)=1,IF(AND(YEAR(JunDom1+10)=AñoCalendario,MONTH(JunDom1+10)=6),JunDom1+10,""),IF(AND(YEAR(JunDom1+17)=AñoCalendario,MONTH(JunDom1+17)=6),JunDom1+17,""))</f>
        <v>43628</v>
      </c>
      <c r="O37" s="32">
        <f ca="1">IF(DAY(JunDom1)=1,IF(AND(YEAR(JunDom1+11)=AñoCalendario,MONTH(JunDom1+11)=6),JunDom1+11,""),IF(AND(YEAR(JunDom1+18)=AñoCalendario,MONTH(JunDom1+18)=6),JunDom1+18,""))</f>
        <v>43629</v>
      </c>
      <c r="P37" s="32">
        <f ca="1">IF(DAY(JunDom1)=1,IF(AND(YEAR(JunDom1+12)=AñoCalendario,MONTH(JunDom1+12)=6),JunDom1+12,""),IF(AND(YEAR(JunDom1+19)=AñoCalendario,MONTH(JunDom1+19)=6),JunDom1+19,""))</f>
        <v>43630</v>
      </c>
      <c r="Q37" s="32">
        <f ca="1">IF(DAY(JunDom1)=1,IF(AND(YEAR(JunDom1+13)=AñoCalendario,MONTH(JunDom1+13)=6),JunDom1+13,""),IF(AND(YEAR(JunDom1+20)=AñoCalendario,MONTH(JunDom1+20)=6),JunDom1+20,""))</f>
        <v>43631</v>
      </c>
      <c r="R37" s="32">
        <f ca="1">IF(DAY(JunDom1)=1,IF(AND(YEAR(JunDom1+14)=AñoCalendario,MONTH(JunDom1+14)=6),JunDom1+14,""),IF(AND(YEAR(JunDom1+21)=AñoCalendario,MONTH(JunDom1+21)=6),JunDom1+21,""))</f>
        <v>43632</v>
      </c>
      <c r="S37" s="20"/>
      <c r="U37" s="32">
        <f ca="1">IF(DAY(JulDom1)=1,IF(AND(YEAR(JulDom1+8)=AñoCalendario,MONTH(JulDom1+8)=7),JulDom1+8,""),IF(AND(YEAR(JulDom1+15)=AñoCalendario,MONTH(JulDom1+15)=7),JulDom1+15,""))</f>
        <v>43661</v>
      </c>
      <c r="V37" s="32">
        <f ca="1">IF(DAY(JulDom1)=1,IF(AND(YEAR(JulDom1+9)=AñoCalendario,MONTH(JulDom1+9)=7),JulDom1+9,""),IF(AND(YEAR(JulDom1+16)=AñoCalendario,MONTH(JulDom1+16)=7),JulDom1+16,""))</f>
        <v>43662</v>
      </c>
      <c r="W37" s="32">
        <f ca="1">IF(DAY(JulDom1)=1,IF(AND(YEAR(JulDom1+10)=AñoCalendario,MONTH(JulDom1+10)=7),JulDom1+10,""),IF(AND(YEAR(JulDom1+17)=AñoCalendario,MONTH(JulDom1+17)=7),JulDom1+17,""))</f>
        <v>43663</v>
      </c>
      <c r="X37" s="32">
        <f ca="1">IF(DAY(JulDom1)=1,IF(AND(YEAR(JulDom1+11)=AñoCalendario,MONTH(JulDom1+11)=7),JulDom1+11,""),IF(AND(YEAR(JulDom1+18)=AñoCalendario,MONTH(JulDom1+18)=7),JulDom1+18,""))</f>
        <v>43664</v>
      </c>
      <c r="Y37" s="32">
        <f ca="1">IF(DAY(JulDom1)=1,IF(AND(YEAR(JulDom1+12)=AñoCalendario,MONTH(JulDom1+12)=7),JulDom1+12,""),IF(AND(YEAR(JulDom1+19)=AñoCalendario,MONTH(JulDom1+19)=7),JulDom1+19,""))</f>
        <v>43665</v>
      </c>
      <c r="Z37" s="32">
        <f ca="1">IF(DAY(JulDom1)=1,IF(AND(YEAR(JulDom1+13)=AñoCalendario,MONTH(JulDom1+13)=7),JulDom1+13,""),IF(AND(YEAR(JulDom1+20)=AñoCalendario,MONTH(JulDom1+20)=7),JulDom1+20,""))</f>
        <v>43666</v>
      </c>
      <c r="AA37" s="32">
        <f ca="1">IF(DAY(JulDom1)=1,IF(AND(YEAR(JulDom1+14)=AñoCalendario,MONTH(JulDom1+14)=7),JulDom1+14,""),IF(AND(YEAR(JulDom1+21)=AñoCalendario,MONTH(JulDom1+21)=7),JulDom1+21,""))</f>
        <v>43667</v>
      </c>
      <c r="AB37" s="20"/>
      <c r="AD37" s="32">
        <f ca="1">IF(DAY(AgoDom1)=1,IF(AND(YEAR(AgoDom1+8)=AñoCalendario,MONTH(AgoDom1+8)=8),AgoDom1+8,""),IF(AND(YEAR(AgoDom1+15)=AñoCalendario,MONTH(AgoDom1+15)=8),AgoDom1+15,""))</f>
        <v>43689</v>
      </c>
      <c r="AE37" s="32">
        <f ca="1">IF(DAY(AgoDom1)=1,IF(AND(YEAR(AgoDom1+9)=AñoCalendario,MONTH(AgoDom1+9)=8),AgoDom1+9,""),IF(AND(YEAR(AgoDom1+16)=AñoCalendario,MONTH(AgoDom1+16)=8),AgoDom1+16,""))</f>
        <v>43690</v>
      </c>
      <c r="AF37" s="32">
        <f ca="1">IF(DAY(AgoDom1)=1,IF(AND(YEAR(AgoDom1+10)=AñoCalendario,MONTH(AgoDom1+10)=8),AgoDom1+10,""),IF(AND(YEAR(AgoDom1+17)=AñoCalendario,MONTH(AgoDom1+17)=8),AgoDom1+17,""))</f>
        <v>43691</v>
      </c>
      <c r="AG37" s="32">
        <f ca="1">IF(DAY(AgoDom1)=1,IF(AND(YEAR(AgoDom1+11)=AñoCalendario,MONTH(AgoDom1+11)=8),AgoDom1+11,""),IF(AND(YEAR(AgoDom1+18)=AñoCalendario,MONTH(AgoDom1+18)=8),AgoDom1+18,""))</f>
        <v>43692</v>
      </c>
      <c r="AH37" s="32">
        <f ca="1">IF(DAY(AgoDom1)=1,IF(AND(YEAR(AgoDom1+12)=AñoCalendario,MONTH(AgoDom1+12)=8),AgoDom1+12,""),IF(AND(YEAR(AgoDom1+19)=AñoCalendario,MONTH(AgoDom1+19)=8),AgoDom1+19,""))</f>
        <v>43693</v>
      </c>
      <c r="AI37" s="32">
        <f ca="1">IF(DAY(AgoDom1)=1,IF(AND(YEAR(AgoDom1+13)=AñoCalendario,MONTH(AgoDom1+13)=8),AgoDom1+13,""),IF(AND(YEAR(AgoDom1+20)=AñoCalendario,MONTH(AgoDom1+20)=8),AgoDom1+20,""))</f>
        <v>43694</v>
      </c>
      <c r="AJ37" s="32">
        <f ca="1">IF(DAY(AgoDom1)=1,IF(AND(YEAR(AgoDom1+14)=AñoCalendario,MONTH(AgoDom1+14)=8),AgoDom1+14,""),IF(AND(YEAR(AgoDom1+21)=AñoCalendario,MONTH(AgoDom1+21)=8),AgoDom1+21,""))</f>
        <v>43695</v>
      </c>
    </row>
    <row r="38" spans="3:36" x14ac:dyDescent="0.2">
      <c r="C38" s="32">
        <f ca="1">IF(DAY(MayDom1)=1,IF(AND(YEAR(MayDom1+15)=AñoCalendario,MONTH(MayDom1+15)=5),MayDom1+15,""),IF(AND(YEAR(MayDom1+22)=AñoCalendario,MONTH(MayDom1+22)=5),MayDom1+22,""))</f>
        <v>43605</v>
      </c>
      <c r="D38" s="32">
        <f ca="1">IF(DAY(MayDom1)=1,IF(AND(YEAR(MayDom1+16)=AñoCalendario,MONTH(MayDom1+16)=5),MayDom1+16,""),IF(AND(YEAR(MayDom1+23)=AñoCalendario,MONTH(MayDom1+23)=5),MayDom1+23,""))</f>
        <v>43606</v>
      </c>
      <c r="E38" s="32">
        <f ca="1">IF(DAY(MayDom1)=1,IF(AND(YEAR(MayDom1+17)=AñoCalendario,MONTH(MayDom1+17)=5),MayDom1+17,""),IF(AND(YEAR(MayDom1+24)=AñoCalendario,MONTH(MayDom1+24)=5),MayDom1+24,""))</f>
        <v>43607</v>
      </c>
      <c r="F38" s="32">
        <f ca="1">IF(DAY(MayDom1)=1,IF(AND(YEAR(MayDom1+18)=AñoCalendario,MONTH(MayDom1+18)=5),MayDom1+18,""),IF(AND(YEAR(MayDom1+25)=AñoCalendario,MONTH(MayDom1+25)=5),MayDom1+25,""))</f>
        <v>43608</v>
      </c>
      <c r="G38" s="32">
        <f ca="1">IF(DAY(MayDom1)=1,IF(AND(YEAR(MayDom1+19)=AñoCalendario,MONTH(MayDom1+19)=5),MayDom1+19,""),IF(AND(YEAR(MayDom1+26)=AñoCalendario,MONTH(MayDom1+26)=5),MayDom1+26,""))</f>
        <v>43609</v>
      </c>
      <c r="H38" s="32">
        <f ca="1">IF(DAY(MayDom1)=1,IF(AND(YEAR(MayDom1+20)=AñoCalendario,MONTH(MayDom1+20)=5),MayDom1+20,""),IF(AND(YEAR(MayDom1+27)=AñoCalendario,MONTH(MayDom1+27)=5),MayDom1+27,""))</f>
        <v>43610</v>
      </c>
      <c r="I38" s="32">
        <f ca="1">IF(DAY(MayDom1)=1,IF(AND(YEAR(MayDom1+21)=AñoCalendario,MONTH(MayDom1+21)=5),MayDom1+21,""),IF(AND(YEAR(MayDom1+28)=AñoCalendario,MONTH(MayDom1+28)=5),MayDom1+28,""))</f>
        <v>43611</v>
      </c>
      <c r="J38" s="20"/>
      <c r="K38" s="19"/>
      <c r="L38" s="32">
        <f ca="1">IF(DAY(JunDom1)=1,IF(AND(YEAR(JunDom1+15)=AñoCalendario,MONTH(JunDom1+15)=6),JunDom1+15,""),IF(AND(YEAR(JunDom1+22)=AñoCalendario,MONTH(JunDom1+22)=6),JunDom1+22,""))</f>
        <v>43633</v>
      </c>
      <c r="M38" s="32">
        <f ca="1">IF(DAY(JunDom1)=1,IF(AND(YEAR(JunDom1+16)=AñoCalendario,MONTH(JunDom1+16)=6),JunDom1+16,""),IF(AND(YEAR(JunDom1+23)=AñoCalendario,MONTH(JunDom1+23)=6),JunDom1+23,""))</f>
        <v>43634</v>
      </c>
      <c r="N38" s="32">
        <f ca="1">IF(DAY(JunDom1)=1,IF(AND(YEAR(JunDom1+17)=AñoCalendario,MONTH(JunDom1+17)=6),JunDom1+17,""),IF(AND(YEAR(JunDom1+24)=AñoCalendario,MONTH(JunDom1+24)=6),JunDom1+24,""))</f>
        <v>43635</v>
      </c>
      <c r="O38" s="32">
        <f ca="1">IF(DAY(JunDom1)=1,IF(AND(YEAR(JunDom1+18)=AñoCalendario,MONTH(JunDom1+18)=6),JunDom1+18,""),IF(AND(YEAR(JunDom1+25)=AñoCalendario,MONTH(JunDom1+25)=6),JunDom1+25,""))</f>
        <v>43636</v>
      </c>
      <c r="P38" s="32">
        <f ca="1">IF(DAY(JunDom1)=1,IF(AND(YEAR(JunDom1+19)=AñoCalendario,MONTH(JunDom1+19)=6),JunDom1+19,""),IF(AND(YEAR(JunDom1+26)=AñoCalendario,MONTH(JunDom1+26)=6),JunDom1+26,""))</f>
        <v>43637</v>
      </c>
      <c r="Q38" s="32">
        <f ca="1">IF(DAY(JunDom1)=1,IF(AND(YEAR(JunDom1+20)=AñoCalendario,MONTH(JunDom1+20)=6),JunDom1+20,""),IF(AND(YEAR(JunDom1+27)=AñoCalendario,MONTH(JunDom1+27)=6),JunDom1+27,""))</f>
        <v>43638</v>
      </c>
      <c r="R38" s="32">
        <f ca="1">IF(DAY(JunDom1)=1,IF(AND(YEAR(JunDom1+21)=AñoCalendario,MONTH(JunDom1+21)=6),JunDom1+21,""),IF(AND(YEAR(JunDom1+28)=AñoCalendario,MONTH(JunDom1+28)=6),JunDom1+28,""))</f>
        <v>43639</v>
      </c>
      <c r="S38" s="20"/>
      <c r="U38" s="32">
        <f ca="1">IF(DAY(JulDom1)=1,IF(AND(YEAR(JulDom1+15)=AñoCalendario,MONTH(JulDom1+15)=7),JulDom1+15,""),IF(AND(YEAR(JulDom1+22)=AñoCalendario,MONTH(JulDom1+22)=7),JulDom1+22,""))</f>
        <v>43668</v>
      </c>
      <c r="V38" s="32">
        <f ca="1">IF(DAY(JulDom1)=1,IF(AND(YEAR(JulDom1+16)=AñoCalendario,MONTH(JulDom1+16)=7),JulDom1+16,""),IF(AND(YEAR(JulDom1+23)=AñoCalendario,MONTH(JulDom1+23)=7),JulDom1+23,""))</f>
        <v>43669</v>
      </c>
      <c r="W38" s="32">
        <f ca="1">IF(DAY(JulDom1)=1,IF(AND(YEAR(JulDom1+17)=AñoCalendario,MONTH(JulDom1+17)=7),JulDom1+17,""),IF(AND(YEAR(JulDom1+24)=AñoCalendario,MONTH(JulDom1+24)=7),JulDom1+24,""))</f>
        <v>43670</v>
      </c>
      <c r="X38" s="32">
        <f ca="1">IF(DAY(JulDom1)=1,IF(AND(YEAR(JulDom1+18)=AñoCalendario,MONTH(JulDom1+18)=7),JulDom1+18,""),IF(AND(YEAR(JulDom1+25)=AñoCalendario,MONTH(JulDom1+25)=7),JulDom1+25,""))</f>
        <v>43671</v>
      </c>
      <c r="Y38" s="32">
        <f ca="1">IF(DAY(JulDom1)=1,IF(AND(YEAR(JulDom1+19)=AñoCalendario,MONTH(JulDom1+19)=7),JulDom1+19,""),IF(AND(YEAR(JulDom1+26)=AñoCalendario,MONTH(JulDom1+26)=7),JulDom1+26,""))</f>
        <v>43672</v>
      </c>
      <c r="Z38" s="32">
        <f ca="1">IF(DAY(JulDom1)=1,IF(AND(YEAR(JulDom1+20)=AñoCalendario,MONTH(JulDom1+20)=7),JulDom1+20,""),IF(AND(YEAR(JulDom1+27)=AñoCalendario,MONTH(JulDom1+27)=7),JulDom1+27,""))</f>
        <v>43673</v>
      </c>
      <c r="AA38" s="32">
        <f ca="1">IF(DAY(JulDom1)=1,IF(AND(YEAR(JulDom1+21)=AñoCalendario,MONTH(JulDom1+21)=7),JulDom1+21,""),IF(AND(YEAR(JulDom1+28)=AñoCalendario,MONTH(JulDom1+28)=7),JulDom1+28,""))</f>
        <v>43674</v>
      </c>
      <c r="AB38" s="20"/>
      <c r="AD38" s="32">
        <f ca="1">IF(DAY(AgoDom1)=1,IF(AND(YEAR(AgoDom1+15)=AñoCalendario,MONTH(AgoDom1+15)=8),AgoDom1+15,""),IF(AND(YEAR(AgoDom1+22)=AñoCalendario,MONTH(AgoDom1+22)=8),AgoDom1+22,""))</f>
        <v>43696</v>
      </c>
      <c r="AE38" s="32">
        <f ca="1">IF(DAY(AgoDom1)=1,IF(AND(YEAR(AgoDom1+16)=AñoCalendario,MONTH(AgoDom1+16)=8),AgoDom1+16,""),IF(AND(YEAR(AgoDom1+23)=AñoCalendario,MONTH(AgoDom1+23)=8),AgoDom1+23,""))</f>
        <v>43697</v>
      </c>
      <c r="AF38" s="32">
        <f ca="1">IF(DAY(AgoDom1)=1,IF(AND(YEAR(AgoDom1+17)=AñoCalendario,MONTH(AgoDom1+17)=8),AgoDom1+17,""),IF(AND(YEAR(AgoDom1+24)=AñoCalendario,MONTH(AgoDom1+24)=8),AgoDom1+24,""))</f>
        <v>43698</v>
      </c>
      <c r="AG38" s="32">
        <f ca="1">IF(DAY(AgoDom1)=1,IF(AND(YEAR(AgoDom1+18)=AñoCalendario,MONTH(AgoDom1+18)=8),AgoDom1+18,""),IF(AND(YEAR(AgoDom1+25)=AñoCalendario,MONTH(AgoDom1+25)=8),AgoDom1+25,""))</f>
        <v>43699</v>
      </c>
      <c r="AH38" s="32">
        <f ca="1">IF(DAY(AgoDom1)=1,IF(AND(YEAR(AgoDom1+19)=AñoCalendario,MONTH(AgoDom1+19)=8),AgoDom1+19,""),IF(AND(YEAR(AgoDom1+26)=AñoCalendario,MONTH(AgoDom1+26)=8),AgoDom1+26,""))</f>
        <v>43700</v>
      </c>
      <c r="AI38" s="32">
        <f ca="1">IF(DAY(AgoDom1)=1,IF(AND(YEAR(AgoDom1+20)=AñoCalendario,MONTH(AgoDom1+20)=8),AgoDom1+20,""),IF(AND(YEAR(AgoDom1+27)=AñoCalendario,MONTH(AgoDom1+27)=8),AgoDom1+27,""))</f>
        <v>43701</v>
      </c>
      <c r="AJ38" s="32">
        <f ca="1">IF(DAY(AgoDom1)=1,IF(AND(YEAR(AgoDom1+21)=AñoCalendario,MONTH(AgoDom1+21)=8),AgoDom1+21,""),IF(AND(YEAR(AgoDom1+28)=AñoCalendario,MONTH(AgoDom1+28)=8),AgoDom1+28,""))</f>
        <v>43702</v>
      </c>
    </row>
    <row r="39" spans="3:36" x14ac:dyDescent="0.2">
      <c r="C39" s="32">
        <f ca="1">IF(DAY(MayDom1)=1,IF(AND(YEAR(MayDom1+22)=AñoCalendario,MONTH(MayDom1+22)=5),MayDom1+22,""),IF(AND(YEAR(MayDom1+29)=AñoCalendario,MONTH(MayDom1+29)=5),MayDom1+29,""))</f>
        <v>43612</v>
      </c>
      <c r="D39" s="32">
        <f ca="1">IF(DAY(MayDom1)=1,IF(AND(YEAR(MayDom1+23)=AñoCalendario,MONTH(MayDom1+23)=5),MayDom1+23,""),IF(AND(YEAR(MayDom1+30)=AñoCalendario,MONTH(MayDom1+30)=5),MayDom1+30,""))</f>
        <v>43613</v>
      </c>
      <c r="E39" s="32">
        <f ca="1">IF(DAY(MayDom1)=1,IF(AND(YEAR(MayDom1+24)=AñoCalendario,MONTH(MayDom1+24)=5),MayDom1+24,""),IF(AND(YEAR(MayDom1+31)=AñoCalendario,MONTH(MayDom1+31)=5),MayDom1+31,""))</f>
        <v>43614</v>
      </c>
      <c r="F39" s="32">
        <f ca="1">IF(DAY(MayDom1)=1,IF(AND(YEAR(MayDom1+25)=AñoCalendario,MONTH(MayDom1+25)=5),MayDom1+25,""),IF(AND(YEAR(MayDom1+32)=AñoCalendario,MONTH(MayDom1+32)=5),MayDom1+32,""))</f>
        <v>43615</v>
      </c>
      <c r="G39" s="32">
        <f ca="1">IF(DAY(MayDom1)=1,IF(AND(YEAR(MayDom1+26)=AñoCalendario,MONTH(MayDom1+26)=5),MayDom1+26,""),IF(AND(YEAR(MayDom1+33)=AñoCalendario,MONTH(MayDom1+33)=5),MayDom1+33,""))</f>
        <v>43616</v>
      </c>
      <c r="H39" s="32" t="str">
        <f ca="1">IF(DAY(MayDom1)=1,IF(AND(YEAR(MayDom1+27)=AñoCalendario,MONTH(MayDom1+27)=5),MayDom1+27,""),IF(AND(YEAR(MayDom1+34)=AñoCalendario,MONTH(MayDom1+34)=5),MayDom1+34,""))</f>
        <v/>
      </c>
      <c r="I39" s="32" t="str">
        <f ca="1">IF(DAY(MayDom1)=1,IF(AND(YEAR(MayDom1+28)=AñoCalendario,MONTH(MayDom1+28)=5),MayDom1+28,""),IF(AND(YEAR(MayDom1+35)=AñoCalendario,MONTH(MayDom1+35)=5),MayDom1+35,""))</f>
        <v/>
      </c>
      <c r="J39" s="20"/>
      <c r="K39" s="19"/>
      <c r="L39" s="32">
        <f ca="1">IF(DAY(JunDom1)=1,IF(AND(YEAR(JunDom1+22)=AñoCalendario,MONTH(JunDom1+22)=6),JunDom1+22,""),IF(AND(YEAR(JunDom1+29)=AñoCalendario,MONTH(JunDom1+29)=6),JunDom1+29,""))</f>
        <v>43640</v>
      </c>
      <c r="M39" s="32">
        <f ca="1">IF(DAY(JunDom1)=1,IF(AND(YEAR(JunDom1+23)=AñoCalendario,MONTH(JunDom1+23)=6),JunDom1+23,""),IF(AND(YEAR(JunDom1+30)=AñoCalendario,MONTH(JunDom1+30)=6),JunDom1+30,""))</f>
        <v>43641</v>
      </c>
      <c r="N39" s="32">
        <f ca="1">IF(DAY(JunDom1)=1,IF(AND(YEAR(JunDom1+24)=AñoCalendario,MONTH(JunDom1+24)=6),JunDom1+24,""),IF(AND(YEAR(JunDom1+31)=AñoCalendario,MONTH(JunDom1+31)=6),JunDom1+31,""))</f>
        <v>43642</v>
      </c>
      <c r="O39" s="32">
        <f ca="1">IF(DAY(JunDom1)=1,IF(AND(YEAR(JunDom1+25)=AñoCalendario,MONTH(JunDom1+25)=6),JunDom1+25,""),IF(AND(YEAR(JunDom1+32)=AñoCalendario,MONTH(JunDom1+32)=6),JunDom1+32,""))</f>
        <v>43643</v>
      </c>
      <c r="P39" s="32">
        <f ca="1">IF(DAY(JunDom1)=1,IF(AND(YEAR(JunDom1+26)=AñoCalendario,MONTH(JunDom1+26)=6),JunDom1+26,""),IF(AND(YEAR(JunDom1+33)=AñoCalendario,MONTH(JunDom1+33)=6),JunDom1+33,""))</f>
        <v>43644</v>
      </c>
      <c r="Q39" s="32">
        <f ca="1">IF(DAY(JunDom1)=1,IF(AND(YEAR(JunDom1+27)=AñoCalendario,MONTH(JunDom1+27)=6),JunDom1+27,""),IF(AND(YEAR(JunDom1+34)=AñoCalendario,MONTH(JunDom1+34)=6),JunDom1+34,""))</f>
        <v>43645</v>
      </c>
      <c r="R39" s="32">
        <f ca="1">IF(DAY(JunDom1)=1,IF(AND(YEAR(JunDom1+28)=AñoCalendario,MONTH(JunDom1+28)=6),JunDom1+28,""),IF(AND(YEAR(JunDom1+35)=AñoCalendario,MONTH(JunDom1+35)=6),JunDom1+35,""))</f>
        <v>43646</v>
      </c>
      <c r="S39" s="20"/>
      <c r="U39" s="32">
        <f ca="1">IF(DAY(JulDom1)=1,IF(AND(YEAR(JulDom1+22)=AñoCalendario,MONTH(JulDom1+22)=7),JulDom1+22,""),IF(AND(YEAR(JulDom1+29)=AñoCalendario,MONTH(JulDom1+29)=7),JulDom1+29,""))</f>
        <v>43675</v>
      </c>
      <c r="V39" s="32">
        <f ca="1">IF(DAY(JulDom1)=1,IF(AND(YEAR(JulDom1+23)=AñoCalendario,MONTH(JulDom1+23)=7),JulDom1+23,""),IF(AND(YEAR(JulDom1+30)=AñoCalendario,MONTH(JulDom1+30)=7),JulDom1+30,""))</f>
        <v>43676</v>
      </c>
      <c r="W39" s="32">
        <f ca="1">IF(DAY(JulDom1)=1,IF(AND(YEAR(JulDom1+24)=AñoCalendario,MONTH(JulDom1+24)=7),JulDom1+24,""),IF(AND(YEAR(JulDom1+31)=AñoCalendario,MONTH(JulDom1+31)=7),JulDom1+31,""))</f>
        <v>43677</v>
      </c>
      <c r="X39" s="32" t="str">
        <f ca="1">IF(DAY(JulDom1)=1,IF(AND(YEAR(JulDom1+25)=AñoCalendario,MONTH(JulDom1+25)=7),JulDom1+25,""),IF(AND(YEAR(JulDom1+32)=AñoCalendario,MONTH(JulDom1+32)=7),JulDom1+32,""))</f>
        <v/>
      </c>
      <c r="Y39" s="32" t="str">
        <f ca="1">IF(DAY(JulDom1)=1,IF(AND(YEAR(JulDom1+26)=AñoCalendario,MONTH(JulDom1+26)=7),JulDom1+26,""),IF(AND(YEAR(JulDom1+33)=AñoCalendario,MONTH(JulDom1+33)=7),JulDom1+33,""))</f>
        <v/>
      </c>
      <c r="Z39" s="32" t="str">
        <f ca="1">IF(DAY(JulDom1)=1,IF(AND(YEAR(JulDom1+27)=AñoCalendario,MONTH(JulDom1+27)=7),JulDom1+27,""),IF(AND(YEAR(JulDom1+34)=AñoCalendario,MONTH(JulDom1+34)=7),JulDom1+34,""))</f>
        <v/>
      </c>
      <c r="AA39" s="32" t="str">
        <f ca="1">IF(DAY(JulDom1)=1,IF(AND(YEAR(JulDom1+28)=AñoCalendario,MONTH(JulDom1+28)=7),JulDom1+28,""),IF(AND(YEAR(JulDom1+35)=AñoCalendario,MONTH(JulDom1+35)=7),JulDom1+35,""))</f>
        <v/>
      </c>
      <c r="AB39" s="20"/>
      <c r="AD39" s="32">
        <f ca="1">IF(DAY(AgoDom1)=1,IF(AND(YEAR(AgoDom1+22)=AñoCalendario,MONTH(AgoDom1+22)=8),AgoDom1+22,""),IF(AND(YEAR(AgoDom1+29)=AñoCalendario,MONTH(AgoDom1+29)=8),AgoDom1+29,""))</f>
        <v>43703</v>
      </c>
      <c r="AE39" s="32">
        <f ca="1">IF(DAY(AgoDom1)=1,IF(AND(YEAR(AgoDom1+23)=AñoCalendario,MONTH(AgoDom1+23)=8),AgoDom1+23,""),IF(AND(YEAR(AgoDom1+30)=AñoCalendario,MONTH(AgoDom1+30)=8),AgoDom1+30,""))</f>
        <v>43704</v>
      </c>
      <c r="AF39" s="32">
        <f ca="1">IF(DAY(AgoDom1)=1,IF(AND(YEAR(AgoDom1+24)=AñoCalendario,MONTH(AgoDom1+24)=8),AgoDom1+24,""),IF(AND(YEAR(AgoDom1+31)=AñoCalendario,MONTH(AgoDom1+31)=8),AgoDom1+31,""))</f>
        <v>43705</v>
      </c>
      <c r="AG39" s="32">
        <f ca="1">IF(DAY(AgoDom1)=1,IF(AND(YEAR(AgoDom1+25)=AñoCalendario,MONTH(AgoDom1+25)=8),AgoDom1+25,""),IF(AND(YEAR(AgoDom1+32)=AñoCalendario,MONTH(AgoDom1+32)=8),AgoDom1+32,""))</f>
        <v>43706</v>
      </c>
      <c r="AH39" s="32">
        <f ca="1">IF(DAY(AgoDom1)=1,IF(AND(YEAR(AgoDom1+26)=AñoCalendario,MONTH(AgoDom1+26)=8),AgoDom1+26,""),IF(AND(YEAR(AgoDom1+33)=AñoCalendario,MONTH(AgoDom1+33)=8),AgoDom1+33,""))</f>
        <v>43707</v>
      </c>
      <c r="AI39" s="32">
        <f ca="1">IF(DAY(AgoDom1)=1,IF(AND(YEAR(AgoDom1+27)=AñoCalendario,MONTH(AgoDom1+27)=8),AgoDom1+27,""),IF(AND(YEAR(AgoDom1+34)=AñoCalendario,MONTH(AgoDom1+34)=8),AgoDom1+34,""))</f>
        <v>43708</v>
      </c>
      <c r="AJ39" s="32" t="str">
        <f ca="1">IF(DAY(AgoDom1)=1,IF(AND(YEAR(AgoDom1+28)=AñoCalendario,MONTH(AgoDom1+28)=8),AgoDom1+28,""),IF(AND(YEAR(AgoDom1+35)=AñoCalendario,MONTH(AgoDom1+35)=8),AgoDom1+35,""))</f>
        <v/>
      </c>
    </row>
    <row r="40" spans="3:36" x14ac:dyDescent="0.2">
      <c r="C40" s="32" t="str">
        <f ca="1">IF(DAY(MayDom1)=1,IF(AND(YEAR(MayDom1+29)=AñoCalendario,MONTH(MayDom1+29)=5),MayDom1+29,""),IF(AND(YEAR(MayDom1+36)=AñoCalendario,MONTH(MayDom1+36)=5),MayDom1+36,""))</f>
        <v/>
      </c>
      <c r="D40" s="32" t="str">
        <f ca="1">IF(DAY(MayDom1)=1,IF(AND(YEAR(MayDom1+30)=AñoCalendario,MONTH(MayDom1+30)=5),MayDom1+30,""),IF(AND(YEAR(MayDom1+37)=AñoCalendario,MONTH(MayDom1+37)=5),MayDom1+37,""))</f>
        <v/>
      </c>
      <c r="E40" s="32" t="str">
        <f ca="1">IF(DAY(MayDom1)=1,IF(AND(YEAR(MayDom1+31)=AñoCalendario,MONTH(MayDom1+31)=5),MayDom1+31,""),IF(AND(YEAR(MayDom1+38)=AñoCalendario,MONTH(MayDom1+38)=5),MayDom1+38,""))</f>
        <v/>
      </c>
      <c r="F40" s="32" t="str">
        <f ca="1">IF(DAY(MayDom1)=1,IF(AND(YEAR(MayDom1+32)=AñoCalendario,MONTH(MayDom1+32)=5),MayDom1+32,""),IF(AND(YEAR(MayDom1+39)=AñoCalendario,MONTH(MayDom1+39)=5),MayDom1+39,""))</f>
        <v/>
      </c>
      <c r="G40" s="32" t="str">
        <f ca="1">IF(DAY(MayDom1)=1,IF(AND(YEAR(MayDom1+33)=AñoCalendario,MONTH(MayDom1+33)=5),MayDom1+33,""),IF(AND(YEAR(MayDom1+40)=AñoCalendario,MONTH(MayDom1+40)=5),MayDom1+40,""))</f>
        <v/>
      </c>
      <c r="H40" s="32" t="str">
        <f ca="1">IF(DAY(MayDom1)=1,IF(AND(YEAR(MayDom1+34)=AñoCalendario,MONTH(MayDom1+34)=5),MayDom1+34,""),IF(AND(YEAR(MayDom1+41)=AñoCalendario,MONTH(MayDom1+41)=5),MayDom1+41,""))</f>
        <v/>
      </c>
      <c r="I40" s="32" t="str">
        <f ca="1">IF(DAY(MayDom1)=1,IF(AND(YEAR(MayDom1+35)=AñoCalendario,MONTH(MayDom1+35)=5),MayDom1+35,""),IF(AND(YEAR(MayDom1+42)=AñoCalendario,MONTH(MayDom1+42)=5),MayDom1+42,""))</f>
        <v/>
      </c>
      <c r="J40" s="20"/>
      <c r="K40" s="19"/>
      <c r="L40" s="32" t="str">
        <f ca="1">IF(DAY(JunDom1)=1,IF(AND(YEAR(JunDom1+29)=AñoCalendario,MONTH(JunDom1+29)=6),JunDom1+29,""),IF(AND(YEAR(JunDom1+36)=AñoCalendario,MONTH(JunDom1+36)=6),JunDom1+36,""))</f>
        <v/>
      </c>
      <c r="M40" s="32" t="str">
        <f ca="1">IF(DAY(JunDom1)=1,IF(AND(YEAR(JunDom1+30)=AñoCalendario,MONTH(JunDom1+30)=6),JunDom1+30,""),IF(AND(YEAR(JunDom1+37)=AñoCalendario,MONTH(JunDom1+37)=6),JunDom1+37,""))</f>
        <v/>
      </c>
      <c r="N40" s="32" t="str">
        <f ca="1">IF(DAY(JunDom1)=1,IF(AND(YEAR(JunDom1+31)=AñoCalendario,MONTH(JunDom1+31)=6),JunDom1+31,""),IF(AND(YEAR(JunDom1+38)=AñoCalendario,MONTH(JunDom1+38)=6),JunDom1+38,""))</f>
        <v/>
      </c>
      <c r="O40" s="32" t="str">
        <f ca="1">IF(DAY(JunDom1)=1,IF(AND(YEAR(JunDom1+32)=AñoCalendario,MONTH(JunDom1+32)=6),JunDom1+32,""),IF(AND(YEAR(JunDom1+39)=AñoCalendario,MONTH(JunDom1+39)=6),JunDom1+39,""))</f>
        <v/>
      </c>
      <c r="P40" s="32" t="str">
        <f ca="1">IF(DAY(JunDom1)=1,IF(AND(YEAR(JunDom1+33)=AñoCalendario,MONTH(JunDom1+33)=6),JunDom1+33,""),IF(AND(YEAR(JunDom1+40)=AñoCalendario,MONTH(JunDom1+40)=6),JunDom1+40,""))</f>
        <v/>
      </c>
      <c r="Q40" s="32" t="str">
        <f ca="1">IF(DAY(JunDom1)=1,IF(AND(YEAR(JunDom1+34)=AñoCalendario,MONTH(JunDom1+34)=6),JunDom1+34,""),IF(AND(YEAR(JunDom1+41)=AñoCalendario,MONTH(JunDom1+41)=6),JunDom1+41,""))</f>
        <v/>
      </c>
      <c r="R40" s="32" t="str">
        <f ca="1">IF(DAY(JunDom1)=1,IF(AND(YEAR(JunDom1+35)=AñoCalendario,MONTH(JunDom1+35)=6),JunDom1+35,""),IF(AND(YEAR(JunDom1+42)=AñoCalendario,MONTH(JunDom1+42)=6),JunDom1+42,""))</f>
        <v/>
      </c>
      <c r="S40" s="20"/>
      <c r="U40" s="32" t="str">
        <f ca="1">IF(DAY(JulDom1)=1,IF(AND(YEAR(JulDom1+29)=AñoCalendario,MONTH(JulDom1+29)=7),JulDom1+29,""),IF(AND(YEAR(JulDom1+36)=AñoCalendario,MONTH(JulDom1+36)=7),JulDom1+36,""))</f>
        <v/>
      </c>
      <c r="V40" s="32" t="str">
        <f ca="1">IF(DAY(JulDom1)=1,IF(AND(YEAR(JulDom1+30)=AñoCalendario,MONTH(JulDom1+30)=7),JulDom1+30,""),IF(AND(YEAR(JulDom1+37)=AñoCalendario,MONTH(JulDom1+37)=7),JulDom1+37,""))</f>
        <v/>
      </c>
      <c r="W40" s="32" t="str">
        <f ca="1">IF(DAY(JulDom1)=1,IF(AND(YEAR(JulDom1+31)=AñoCalendario,MONTH(JulDom1+31)=7),JulDom1+31,""),IF(AND(YEAR(JulDom1+38)=AñoCalendario,MONTH(JulDom1+38)=7),JulDom1+38,""))</f>
        <v/>
      </c>
      <c r="X40" s="32" t="str">
        <f ca="1">IF(DAY(JulDom1)=1,IF(AND(YEAR(JulDom1+32)=AñoCalendario,MONTH(JulDom1+32)=7),JulDom1+32,""),IF(AND(YEAR(JulDom1+39)=AñoCalendario,MONTH(JulDom1+39)=7),JulDom1+39,""))</f>
        <v/>
      </c>
      <c r="Y40" s="32" t="str">
        <f ca="1">IF(DAY(JulDom1)=1,IF(AND(YEAR(JulDom1+33)=AñoCalendario,MONTH(JulDom1+33)=7),JulDom1+33,""),IF(AND(YEAR(JulDom1+40)=AñoCalendario,MONTH(JulDom1+40)=7),JulDom1+40,""))</f>
        <v/>
      </c>
      <c r="Z40" s="32" t="str">
        <f ca="1">IF(DAY(JulDom1)=1,IF(AND(YEAR(JulDom1+34)=AñoCalendario,MONTH(JulDom1+34)=7),JulDom1+34,""),IF(AND(YEAR(JulDom1+41)=AñoCalendario,MONTH(JulDom1+41)=7),JulDom1+41,""))</f>
        <v/>
      </c>
      <c r="AA40" s="32" t="str">
        <f ca="1">IF(DAY(JulDom1)=1,IF(AND(YEAR(JulDom1+35)=AñoCalendario,MONTH(JulDom1+35)=7),JulDom1+35,""),IF(AND(YEAR(JulDom1+42)=AñoCalendario,MONTH(JulDom1+42)=7),JulDom1+42,""))</f>
        <v/>
      </c>
      <c r="AB40" s="20"/>
      <c r="AD40" s="32" t="str">
        <f ca="1">IF(DAY(AgoDom1)=1,IF(AND(YEAR(AgoDom1+29)=AñoCalendario,MONTH(AgoDom1+29)=8),AgoDom1+29,""),IF(AND(YEAR(AgoDom1+36)=AñoCalendario,MONTH(AgoDom1+36)=8),AgoDom1+36,""))</f>
        <v/>
      </c>
      <c r="AE40" s="32" t="str">
        <f ca="1">IF(DAY(AgoDom1)=1,IF(AND(YEAR(AgoDom1+30)=AñoCalendario,MONTH(AgoDom1+30)=8),AgoDom1+30,""),IF(AND(YEAR(AgoDom1+37)=AñoCalendario,MONTH(AgoDom1+37)=8),AgoDom1+37,""))</f>
        <v/>
      </c>
      <c r="AF40" s="32" t="str">
        <f ca="1">IF(DAY(AgoDom1)=1,IF(AND(YEAR(AgoDom1+31)=AñoCalendario,MONTH(AgoDom1+31)=8),AgoDom1+31,""),IF(AND(YEAR(AgoDom1+38)=AñoCalendario,MONTH(AgoDom1+38)=8),AgoDom1+38,""))</f>
        <v/>
      </c>
      <c r="AG40" s="32" t="str">
        <f ca="1">IF(DAY(AgoDom1)=1,IF(AND(YEAR(AgoDom1+32)=AñoCalendario,MONTH(AgoDom1+32)=8),AgoDom1+32,""),IF(AND(YEAR(AgoDom1+39)=AñoCalendario,MONTH(AgoDom1+39)=8),AgoDom1+39,""))</f>
        <v/>
      </c>
      <c r="AH40" s="32" t="str">
        <f ca="1">IF(DAY(AgoDom1)=1,IF(AND(YEAR(AgoDom1+33)=AñoCalendario,MONTH(AgoDom1+33)=8),AgoDom1+33,""),IF(AND(YEAR(AgoDom1+40)=AñoCalendario,MONTH(AgoDom1+40)=8),AgoDom1+40,""))</f>
        <v/>
      </c>
      <c r="AI40" s="32" t="str">
        <f ca="1">IF(DAY(AgoDom1)=1,IF(AND(YEAR(AgoDom1+34)=AñoCalendario,MONTH(AgoDom1+34)=8),AgoDom1+34,""),IF(AND(YEAR(AgoDom1+41)=AñoCalendario,MONTH(AgoDom1+41)=8),AgoDom1+41,""))</f>
        <v/>
      </c>
      <c r="AJ40" s="32" t="str">
        <f ca="1">IF(DAY(AgoDom1)=1,IF(AND(YEAR(AgoDom1+35)=AñoCalendario,MONTH(AgoDom1+35)=8),AgoDom1+35,""),IF(AND(YEAR(AgoDom1+42)=AñoCalendario,MONTH(AgoDom1+42)=8),AgoDom1+42,""))</f>
        <v/>
      </c>
    </row>
    <row r="41" spans="3:36" x14ac:dyDescent="0.2">
      <c r="J41" s="21"/>
      <c r="K41" s="19"/>
      <c r="S41" s="21"/>
      <c r="U41" s="19"/>
      <c r="V41" s="19"/>
      <c r="W41" s="19"/>
      <c r="X41" s="19"/>
      <c r="Y41" s="19"/>
      <c r="Z41" s="19"/>
      <c r="AA41" s="19"/>
      <c r="AB41" s="20"/>
      <c r="AD41" s="19"/>
      <c r="AE41" s="19"/>
      <c r="AF41" s="19"/>
      <c r="AG41" s="19"/>
      <c r="AH41" s="19"/>
      <c r="AI41" s="19"/>
      <c r="AJ41" s="19"/>
    </row>
    <row r="42" spans="3:36" ht="15.75" x14ac:dyDescent="0.25">
      <c r="C42" s="31">
        <f ca="1">DATE(AñoCalendario,9,1)</f>
        <v>43709</v>
      </c>
      <c r="D42" s="31"/>
      <c r="E42" s="31"/>
      <c r="F42" s="31"/>
      <c r="G42" s="31"/>
      <c r="H42" s="31"/>
      <c r="I42" s="31"/>
      <c r="J42" s="16"/>
      <c r="L42" s="31">
        <f ca="1">DATE(AñoCalendario,10,1)</f>
        <v>43739</v>
      </c>
      <c r="M42" s="31"/>
      <c r="N42" s="31"/>
      <c r="O42" s="31"/>
      <c r="P42" s="31"/>
      <c r="Q42" s="31"/>
      <c r="R42" s="31"/>
      <c r="S42" s="16"/>
      <c r="U42" s="31">
        <f ca="1">DATE(AñoCalendario,11,1)</f>
        <v>43770</v>
      </c>
      <c r="V42" s="31"/>
      <c r="W42" s="31"/>
      <c r="X42" s="31"/>
      <c r="Y42" s="31"/>
      <c r="Z42" s="31"/>
      <c r="AA42" s="31"/>
      <c r="AB42" s="16"/>
      <c r="AD42" s="31">
        <f ca="1">DATE(AñoCalendario,12,1)</f>
        <v>43800</v>
      </c>
      <c r="AE42" s="31"/>
      <c r="AF42" s="31"/>
      <c r="AG42" s="31"/>
      <c r="AH42" s="31"/>
      <c r="AI42" s="31"/>
      <c r="AJ42" s="31"/>
    </row>
    <row r="43" spans="3:36" ht="15" x14ac:dyDescent="0.25">
      <c r="C43" s="23" t="s">
        <v>0</v>
      </c>
      <c r="D43" s="23" t="s">
        <v>3</v>
      </c>
      <c r="E43" s="23" t="s">
        <v>5</v>
      </c>
      <c r="F43" s="23" t="s">
        <v>4</v>
      </c>
      <c r="G43" s="23" t="s">
        <v>6</v>
      </c>
      <c r="H43" s="23" t="s">
        <v>10</v>
      </c>
      <c r="I43" s="23" t="s">
        <v>10</v>
      </c>
      <c r="J43" s="18"/>
      <c r="L43" s="23" t="s">
        <v>0</v>
      </c>
      <c r="M43" s="23" t="s">
        <v>3</v>
      </c>
      <c r="N43" s="23" t="s">
        <v>5</v>
      </c>
      <c r="O43" s="23" t="s">
        <v>4</v>
      </c>
      <c r="P43" s="23" t="s">
        <v>6</v>
      </c>
      <c r="Q43" s="23" t="s">
        <v>10</v>
      </c>
      <c r="R43" s="23" t="s">
        <v>10</v>
      </c>
      <c r="S43" s="18"/>
      <c r="U43" s="23" t="s">
        <v>0</v>
      </c>
      <c r="V43" s="23" t="s">
        <v>3</v>
      </c>
      <c r="W43" s="23" t="s">
        <v>5</v>
      </c>
      <c r="X43" s="23" t="s">
        <v>4</v>
      </c>
      <c r="Y43" s="23" t="s">
        <v>6</v>
      </c>
      <c r="Z43" s="23" t="s">
        <v>10</v>
      </c>
      <c r="AA43" s="23" t="s">
        <v>10</v>
      </c>
      <c r="AB43" s="18"/>
      <c r="AC43" s="22"/>
      <c r="AD43" s="23" t="s">
        <v>0</v>
      </c>
      <c r="AE43" s="23" t="s">
        <v>3</v>
      </c>
      <c r="AF43" s="23" t="s">
        <v>5</v>
      </c>
      <c r="AG43" s="23" t="s">
        <v>4</v>
      </c>
      <c r="AH43" s="23" t="s">
        <v>6</v>
      </c>
      <c r="AI43" s="23" t="s">
        <v>10</v>
      </c>
      <c r="AJ43" s="23" t="s">
        <v>10</v>
      </c>
    </row>
    <row r="44" spans="3:36" x14ac:dyDescent="0.2">
      <c r="C44" s="32" t="str">
        <f ca="1">IF(DAY(SepDom1)=1,"",IF(AND(YEAR(SepDom1+1)=AñoCalendario,MONTH(SepDom1+1)=9),SepDom1+1,""))</f>
        <v/>
      </c>
      <c r="D44" s="32" t="str">
        <f ca="1">IF(DAY(SepDom1)=1,"",IF(AND(YEAR(SepDom1+2)=AñoCalendario,MONTH(SepDom1+2)=9),SepDom1+2,""))</f>
        <v/>
      </c>
      <c r="E44" s="32" t="str">
        <f ca="1">IF(DAY(SepDom1)=1,"",IF(AND(YEAR(SepDom1+3)=AñoCalendario,MONTH(SepDom1+3)=9),SepDom1+3,""))</f>
        <v/>
      </c>
      <c r="F44" s="32" t="str">
        <f ca="1">IF(DAY(SepDom1)=1,"",IF(AND(YEAR(SepDom1+4)=AñoCalendario,MONTH(SepDom1+4)=9),SepDom1+4,""))</f>
        <v/>
      </c>
      <c r="G44" s="32" t="str">
        <f ca="1">IF(DAY(SepDom1)=1,"",IF(AND(YEAR(SepDom1+5)=AñoCalendario,MONTH(SepDom1+5)=9),SepDom1+5,""))</f>
        <v/>
      </c>
      <c r="H44" s="32" t="str">
        <f ca="1">IF(DAY(SepDom1)=1,"",IF(AND(YEAR(SepDom1+6)=AñoCalendario,MONTH(SepDom1+6)=9),SepDom1+6,""))</f>
        <v/>
      </c>
      <c r="I44" s="32">
        <f ca="1">IF(DAY(SepDom1)=1,IF(AND(YEAR(SepDom1)=AñoCalendario,MONTH(SepDom1)=9),SepDom1,""),IF(AND(YEAR(SepDom1+7)=AñoCalendario,MONTH(SepDom1+7)=9),SepDom1+7,""))</f>
        <v>43709</v>
      </c>
      <c r="J44" s="20"/>
      <c r="L44" s="32" t="str">
        <f ca="1">IF(DAY(OctDom1)=1,"",IF(AND(YEAR(OctDom1+1)=AñoCalendario,MONTH(OctDom1+1)=10),OctDom1+1,""))</f>
        <v/>
      </c>
      <c r="M44" s="32">
        <f ca="1">IF(DAY(OctDom1)=1,"",IF(AND(YEAR(OctDom1+2)=AñoCalendario,MONTH(OctDom1+2)=10),OctDom1+2,""))</f>
        <v>43739</v>
      </c>
      <c r="N44" s="32">
        <f ca="1">IF(DAY(OctDom1)=1,"",IF(AND(YEAR(OctDom1+3)=AñoCalendario,MONTH(OctDom1+3)=10),OctDom1+3,""))</f>
        <v>43740</v>
      </c>
      <c r="O44" s="32">
        <f ca="1">IF(DAY(OctDom1)=1,"",IF(AND(YEAR(OctDom1+4)=AñoCalendario,MONTH(OctDom1+4)=10),OctDom1+4,""))</f>
        <v>43741</v>
      </c>
      <c r="P44" s="32">
        <f ca="1">IF(DAY(OctDom1)=1,"",IF(AND(YEAR(OctDom1+5)=AñoCalendario,MONTH(OctDom1+5)=10),OctDom1+5,""))</f>
        <v>43742</v>
      </c>
      <c r="Q44" s="32">
        <f ca="1">IF(DAY(OctDom1)=1,"",IF(AND(YEAR(OctDom1+6)=AñoCalendario,MONTH(OctDom1+6)=10),OctDom1+6,""))</f>
        <v>43743</v>
      </c>
      <c r="R44" s="32">
        <f ca="1">IF(DAY(OctDom1)=1,IF(AND(YEAR(OctDom1)=AñoCalendario,MONTH(OctDom1)=10),OctDom1,""),IF(AND(YEAR(OctDom1+7)=AñoCalendario,MONTH(OctDom1+7)=10),OctDom1+7,""))</f>
        <v>43744</v>
      </c>
      <c r="S44" s="20"/>
      <c r="U44" s="32" t="str">
        <f ca="1">IF(DAY(NovDom1)=1,"",IF(AND(YEAR(NovDom1+1)=AñoCalendario,MONTH(NovDom1+1)=11),NovDom1+1,""))</f>
        <v/>
      </c>
      <c r="V44" s="32" t="str">
        <f ca="1">IF(DAY(NovDom1)=1,"",IF(AND(YEAR(NovDom1+2)=AñoCalendario,MONTH(NovDom1+2)=11),NovDom1+2,""))</f>
        <v/>
      </c>
      <c r="W44" s="32" t="str">
        <f ca="1">IF(DAY(NovDom1)=1,"",IF(AND(YEAR(NovDom1+3)=AñoCalendario,MONTH(NovDom1+3)=11),NovDom1+3,""))</f>
        <v/>
      </c>
      <c r="X44" s="32" t="str">
        <f ca="1">IF(DAY(NovDom1)=1,"",IF(AND(YEAR(NovDom1+4)=AñoCalendario,MONTH(NovDom1+4)=11),NovDom1+4,""))</f>
        <v/>
      </c>
      <c r="Y44" s="32">
        <f ca="1">IF(DAY(NovDom1)=1,"",IF(AND(YEAR(NovDom1+5)=AñoCalendario,MONTH(NovDom1+5)=11),NovDom1+5,""))</f>
        <v>43770</v>
      </c>
      <c r="Z44" s="32">
        <f ca="1">IF(DAY(NovDom1)=1,"",IF(AND(YEAR(NovDom1+6)=AñoCalendario,MONTH(NovDom1+6)=11),NovDom1+6,""))</f>
        <v>43771</v>
      </c>
      <c r="AA44" s="32">
        <f ca="1">IF(DAY(NovDom1)=1,IF(AND(YEAR(NovDom1)=AñoCalendario,MONTH(NovDom1)=11),NovDom1,""),IF(AND(YEAR(NovDom1+7)=AñoCalendario,MONTH(NovDom1+7)=11),NovDom1+7,""))</f>
        <v>43772</v>
      </c>
      <c r="AB44" s="20"/>
      <c r="AD44" s="32" t="str">
        <f ca="1">IF(DAY(DicDom1)=1,"",IF(AND(YEAR(DicDom1+1)=AñoCalendario,MONTH(DicDom1+1)=12),DicDom1+1,""))</f>
        <v/>
      </c>
      <c r="AE44" s="32" t="str">
        <f ca="1">IF(DAY(DicDom1)=1,"",IF(AND(YEAR(DicDom1+2)=AñoCalendario,MONTH(DicDom1+2)=12),DicDom1+2,""))</f>
        <v/>
      </c>
      <c r="AF44" s="32" t="str">
        <f ca="1">IF(DAY(DicDom1)=1,"",IF(AND(YEAR(DicDom1+3)=AñoCalendario,MONTH(DicDom1+3)=12),DicDom1+3,""))</f>
        <v/>
      </c>
      <c r="AG44" s="32" t="str">
        <f ca="1">IF(DAY(DicDom1)=1,"",IF(AND(YEAR(DicDom1+4)=AñoCalendario,MONTH(DicDom1+4)=12),DicDom1+4,""))</f>
        <v/>
      </c>
      <c r="AH44" s="32" t="str">
        <f ca="1">IF(DAY(DicDom1)=1,"",IF(AND(YEAR(DicDom1+5)=AñoCalendario,MONTH(DicDom1+5)=12),DicDom1+5,""))</f>
        <v/>
      </c>
      <c r="AI44" s="32" t="str">
        <f ca="1">IF(DAY(DicDom1)=1,"",IF(AND(YEAR(DicDom1+6)=AñoCalendario,MONTH(DicDom1+6)=12),DicDom1+6,""))</f>
        <v/>
      </c>
      <c r="AJ44" s="32">
        <f ca="1">IF(DAY(DicDom1)=1,IF(AND(YEAR(DicDom1)=AñoCalendario,MONTH(DicDom1)=12),DicDom1,""),IF(AND(YEAR(DicDom1+7)=AñoCalendario,MONTH(DicDom1+7)=12),DicDom1+7,""))</f>
        <v>43800</v>
      </c>
    </row>
    <row r="45" spans="3:36" x14ac:dyDescent="0.2">
      <c r="C45" s="32">
        <f ca="1">IF(DAY(SepDom1)=1,IF(AND(YEAR(SepDom1+1)=AñoCalendario,MONTH(SepDom1+1)=9),SepDom1+1,""),IF(AND(YEAR(SepDom1+8)=AñoCalendario,MONTH(SepDom1+8)=9),SepDom1+8,""))</f>
        <v>43710</v>
      </c>
      <c r="D45" s="32">
        <f ca="1">IF(DAY(SepDom1)=1,IF(AND(YEAR(SepDom1+2)=AñoCalendario,MONTH(SepDom1+2)=9),SepDom1+2,""),IF(AND(YEAR(SepDom1+9)=AñoCalendario,MONTH(SepDom1+9)=9),SepDom1+9,""))</f>
        <v>43711</v>
      </c>
      <c r="E45" s="32">
        <f ca="1">IF(DAY(SepDom1)=1,IF(AND(YEAR(SepDom1+3)=AñoCalendario,MONTH(SepDom1+3)=9),SepDom1+3,""),IF(AND(YEAR(SepDom1+10)=AñoCalendario,MONTH(SepDom1+10)=9),SepDom1+10,""))</f>
        <v>43712</v>
      </c>
      <c r="F45" s="32">
        <f ca="1">IF(DAY(SepDom1)=1,IF(AND(YEAR(SepDom1+4)=AñoCalendario,MONTH(SepDom1+4)=9),SepDom1+4,""),IF(AND(YEAR(SepDom1+11)=AñoCalendario,MONTH(SepDom1+11)=9),SepDom1+11,""))</f>
        <v>43713</v>
      </c>
      <c r="G45" s="32">
        <f ca="1">IF(DAY(SepDom1)=1,IF(AND(YEAR(SepDom1+5)=AñoCalendario,MONTH(SepDom1+5)=9),SepDom1+5,""),IF(AND(YEAR(SepDom1+12)=AñoCalendario,MONTH(SepDom1+12)=9),SepDom1+12,""))</f>
        <v>43714</v>
      </c>
      <c r="H45" s="32">
        <f ca="1">IF(DAY(SepDom1)=1,IF(AND(YEAR(SepDom1+6)=AñoCalendario,MONTH(SepDom1+6)=9),SepDom1+6,""),IF(AND(YEAR(SepDom1+13)=AñoCalendario,MONTH(SepDom1+13)=9),SepDom1+13,""))</f>
        <v>43715</v>
      </c>
      <c r="I45" s="32">
        <f ca="1">IF(DAY(SepDom1)=1,IF(AND(YEAR(SepDom1+7)=AñoCalendario,MONTH(SepDom1+7)=9),SepDom1+7,""),IF(AND(YEAR(SepDom1+14)=AñoCalendario,MONTH(SepDom1+14)=9),SepDom1+14,""))</f>
        <v>43716</v>
      </c>
      <c r="J45" s="20"/>
      <c r="L45" s="32">
        <f ca="1">IF(DAY(OctDom1)=1,IF(AND(YEAR(OctDom1+1)=AñoCalendario,MONTH(OctDom1+1)=10),OctDom1+1,""),IF(AND(YEAR(OctDom1+8)=AñoCalendario,MONTH(OctDom1+8)=10),OctDom1+8,""))</f>
        <v>43745</v>
      </c>
      <c r="M45" s="32">
        <f ca="1">IF(DAY(OctDom1)=1,IF(AND(YEAR(OctDom1+2)=AñoCalendario,MONTH(OctDom1+2)=10),OctDom1+2,""),IF(AND(YEAR(OctDom1+9)=AñoCalendario,MONTH(OctDom1+9)=10),OctDom1+9,""))</f>
        <v>43746</v>
      </c>
      <c r="N45" s="32">
        <f ca="1">IF(DAY(OctDom1)=1,IF(AND(YEAR(OctDom1+3)=AñoCalendario,MONTH(OctDom1+3)=10),OctDom1+3,""),IF(AND(YEAR(OctDom1+10)=AñoCalendario,MONTH(OctDom1+10)=10),OctDom1+10,""))</f>
        <v>43747</v>
      </c>
      <c r="O45" s="32">
        <f ca="1">IF(DAY(OctDom1)=1,IF(AND(YEAR(OctDom1+4)=AñoCalendario,MONTH(OctDom1+4)=10),OctDom1+4,""),IF(AND(YEAR(OctDom1+11)=AñoCalendario,MONTH(OctDom1+11)=10),OctDom1+11,""))</f>
        <v>43748</v>
      </c>
      <c r="P45" s="32">
        <f ca="1">IF(DAY(OctDom1)=1,IF(AND(YEAR(OctDom1+5)=AñoCalendario,MONTH(OctDom1+5)=10),OctDom1+5,""),IF(AND(YEAR(OctDom1+12)=AñoCalendario,MONTH(OctDom1+12)=10),OctDom1+12,""))</f>
        <v>43749</v>
      </c>
      <c r="Q45" s="32">
        <f ca="1">IF(DAY(OctDom1)=1,IF(AND(YEAR(OctDom1+6)=AñoCalendario,MONTH(OctDom1+6)=10),OctDom1+6,""),IF(AND(YEAR(OctDom1+13)=AñoCalendario,MONTH(OctDom1+13)=10),OctDom1+13,""))</f>
        <v>43750</v>
      </c>
      <c r="R45" s="32">
        <f ca="1">IF(DAY(OctDom1)=1,IF(AND(YEAR(OctDom1+7)=AñoCalendario,MONTH(OctDom1+7)=10),OctDom1+7,""),IF(AND(YEAR(OctDom1+14)=AñoCalendario,MONTH(OctDom1+14)=10),OctDom1+14,""))</f>
        <v>43751</v>
      </c>
      <c r="S45" s="20"/>
      <c r="U45" s="32">
        <f ca="1">IF(DAY(NovDom1)=1,IF(AND(YEAR(NovDom1+1)=AñoCalendario,MONTH(NovDom1+1)=11),NovDom1+1,""),IF(AND(YEAR(NovDom1+8)=AñoCalendario,MONTH(NovDom1+8)=11),NovDom1+8,""))</f>
        <v>43773</v>
      </c>
      <c r="V45" s="32">
        <f ca="1">IF(DAY(NovDom1)=1,IF(AND(YEAR(NovDom1+2)=AñoCalendario,MONTH(NovDom1+2)=11),NovDom1+2,""),IF(AND(YEAR(NovDom1+9)=AñoCalendario,MONTH(NovDom1+9)=11),NovDom1+9,""))</f>
        <v>43774</v>
      </c>
      <c r="W45" s="32">
        <f ca="1">IF(DAY(NovDom1)=1,IF(AND(YEAR(NovDom1+3)=AñoCalendario,MONTH(NovDom1+3)=11),NovDom1+3,""),IF(AND(YEAR(NovDom1+10)=AñoCalendario,MONTH(NovDom1+10)=11),NovDom1+10,""))</f>
        <v>43775</v>
      </c>
      <c r="X45" s="32">
        <f ca="1">IF(DAY(NovDom1)=1,IF(AND(YEAR(NovDom1+4)=AñoCalendario,MONTH(NovDom1+4)=11),NovDom1+4,""),IF(AND(YEAR(NovDom1+11)=AñoCalendario,MONTH(NovDom1+11)=11),NovDom1+11,""))</f>
        <v>43776</v>
      </c>
      <c r="Y45" s="32">
        <f ca="1">IF(DAY(NovDom1)=1,IF(AND(YEAR(NovDom1+5)=AñoCalendario,MONTH(NovDom1+5)=11),NovDom1+5,""),IF(AND(YEAR(NovDom1+12)=AñoCalendario,MONTH(NovDom1+12)=11),NovDom1+12,""))</f>
        <v>43777</v>
      </c>
      <c r="Z45" s="32">
        <f ca="1">IF(DAY(NovDom1)=1,IF(AND(YEAR(NovDom1+6)=AñoCalendario,MONTH(NovDom1+6)=11),NovDom1+6,""),IF(AND(YEAR(NovDom1+13)=AñoCalendario,MONTH(NovDom1+13)=11),NovDom1+13,""))</f>
        <v>43778</v>
      </c>
      <c r="AA45" s="32">
        <f ca="1">IF(DAY(NovDom1)=1,IF(AND(YEAR(NovDom1+7)=AñoCalendario,MONTH(NovDom1+7)=11),NovDom1+7,""),IF(AND(YEAR(NovDom1+14)=AñoCalendario,MONTH(NovDom1+14)=11),NovDom1+14,""))</f>
        <v>43779</v>
      </c>
      <c r="AB45" s="20"/>
      <c r="AD45" s="32">
        <f ca="1">IF(DAY(DicDom1)=1,IF(AND(YEAR(DicDom1+1)=AñoCalendario,MONTH(DicDom1+1)=12),DicDom1+1,""),IF(AND(YEAR(DicDom1+8)=AñoCalendario,MONTH(DicDom1+8)=12),DicDom1+8,""))</f>
        <v>43801</v>
      </c>
      <c r="AE45" s="32">
        <f ca="1">IF(DAY(DicDom1)=1,IF(AND(YEAR(DicDom1+2)=AñoCalendario,MONTH(DicDom1+2)=12),DicDom1+2,""),IF(AND(YEAR(DicDom1+9)=AñoCalendario,MONTH(DicDom1+9)=12),DicDom1+9,""))</f>
        <v>43802</v>
      </c>
      <c r="AF45" s="32">
        <f ca="1">IF(DAY(DicDom1)=1,IF(AND(YEAR(DicDom1+3)=AñoCalendario,MONTH(DicDom1+3)=12),DicDom1+3,""),IF(AND(YEAR(DicDom1+10)=AñoCalendario,MONTH(DicDom1+10)=12),DicDom1+10,""))</f>
        <v>43803</v>
      </c>
      <c r="AG45" s="32">
        <f ca="1">IF(DAY(DicDom1)=1,IF(AND(YEAR(DicDom1+4)=AñoCalendario,MONTH(DicDom1+4)=12),DicDom1+4,""),IF(AND(YEAR(DicDom1+11)=AñoCalendario,MONTH(DicDom1+11)=12),DicDom1+11,""))</f>
        <v>43804</v>
      </c>
      <c r="AH45" s="32">
        <f ca="1">IF(DAY(DicDom1)=1,IF(AND(YEAR(DicDom1+5)=AñoCalendario,MONTH(DicDom1+5)=12),DicDom1+5,""),IF(AND(YEAR(DicDom1+12)=AñoCalendario,MONTH(DicDom1+12)=12),DicDom1+12,""))</f>
        <v>43805</v>
      </c>
      <c r="AI45" s="32">
        <f ca="1">IF(DAY(DicDom1)=1,IF(AND(YEAR(DicDom1+6)=AñoCalendario,MONTH(DicDom1+6)=12),DicDom1+6,""),IF(AND(YEAR(DicDom1+13)=AñoCalendario,MONTH(DicDom1+13)=12),DicDom1+13,""))</f>
        <v>43806</v>
      </c>
      <c r="AJ45" s="32">
        <f ca="1">IF(DAY(DicDom1)=1,IF(AND(YEAR(DicDom1+7)=AñoCalendario,MONTH(DicDom1+7)=12),DicDom1+7,""),IF(AND(YEAR(DicDom1+14)=AñoCalendario,MONTH(DicDom1+14)=12),DicDom1+14,""))</f>
        <v>43807</v>
      </c>
    </row>
    <row r="46" spans="3:36" x14ac:dyDescent="0.2">
      <c r="C46" s="32">
        <f ca="1">IF(DAY(SepDom1)=1,IF(AND(YEAR(SepDom1+8)=AñoCalendario,MONTH(SepDom1+8)=9),SepDom1+8,""),IF(AND(YEAR(SepDom1+15)=AñoCalendario,MONTH(SepDom1+15)=9),SepDom1+15,""))</f>
        <v>43717</v>
      </c>
      <c r="D46" s="32">
        <f ca="1">IF(DAY(SepDom1)=1,IF(AND(YEAR(SepDom1+9)=AñoCalendario,MONTH(SepDom1+9)=9),SepDom1+9,""),IF(AND(YEAR(SepDom1+16)=AñoCalendario,MONTH(SepDom1+16)=9),SepDom1+16,""))</f>
        <v>43718</v>
      </c>
      <c r="E46" s="32">
        <f ca="1">IF(DAY(SepDom1)=1,IF(AND(YEAR(SepDom1+10)=AñoCalendario,MONTH(SepDom1+10)=9),SepDom1+10,""),IF(AND(YEAR(SepDom1+17)=AñoCalendario,MONTH(SepDom1+17)=9),SepDom1+17,""))</f>
        <v>43719</v>
      </c>
      <c r="F46" s="32">
        <f ca="1">IF(DAY(SepDom1)=1,IF(AND(YEAR(SepDom1+11)=AñoCalendario,MONTH(SepDom1+11)=9),SepDom1+11,""),IF(AND(YEAR(SepDom1+18)=AñoCalendario,MONTH(SepDom1+18)=9),SepDom1+18,""))</f>
        <v>43720</v>
      </c>
      <c r="G46" s="32">
        <f ca="1">IF(DAY(SepDom1)=1,IF(AND(YEAR(SepDom1+12)=AñoCalendario,MONTH(SepDom1+12)=9),SepDom1+12,""),IF(AND(YEAR(SepDom1+19)=AñoCalendario,MONTH(SepDom1+19)=9),SepDom1+19,""))</f>
        <v>43721</v>
      </c>
      <c r="H46" s="32">
        <f ca="1">IF(DAY(SepDom1)=1,IF(AND(YEAR(SepDom1+13)=AñoCalendario,MONTH(SepDom1+13)=9),SepDom1+13,""),IF(AND(YEAR(SepDom1+20)=AñoCalendario,MONTH(SepDom1+20)=9),SepDom1+20,""))</f>
        <v>43722</v>
      </c>
      <c r="I46" s="32">
        <f ca="1">IF(DAY(SepDom1)=1,IF(AND(YEAR(SepDom1+14)=AñoCalendario,MONTH(SepDom1+14)=9),SepDom1+14,""),IF(AND(YEAR(SepDom1+21)=AñoCalendario,MONTH(SepDom1+21)=9),SepDom1+21,""))</f>
        <v>43723</v>
      </c>
      <c r="J46" s="20"/>
      <c r="L46" s="32">
        <f ca="1">IF(DAY(OctDom1)=1,IF(AND(YEAR(OctDom1+8)=AñoCalendario,MONTH(OctDom1+8)=10),OctDom1+8,""),IF(AND(YEAR(OctDom1+15)=AñoCalendario,MONTH(OctDom1+15)=10),OctDom1+15,""))</f>
        <v>43752</v>
      </c>
      <c r="M46" s="32">
        <f ca="1">IF(DAY(OctDom1)=1,IF(AND(YEAR(OctDom1+9)=AñoCalendario,MONTH(OctDom1+9)=10),OctDom1+9,""),IF(AND(YEAR(OctDom1+16)=AñoCalendario,MONTH(OctDom1+16)=10),OctDom1+16,""))</f>
        <v>43753</v>
      </c>
      <c r="N46" s="32">
        <f ca="1">IF(DAY(OctDom1)=1,IF(AND(YEAR(OctDom1+10)=AñoCalendario,MONTH(OctDom1+10)=10),OctDom1+10,""),IF(AND(YEAR(OctDom1+17)=AñoCalendario,MONTH(OctDom1+17)=10),OctDom1+17,""))</f>
        <v>43754</v>
      </c>
      <c r="O46" s="32">
        <f ca="1">IF(DAY(OctDom1)=1,IF(AND(YEAR(OctDom1+11)=AñoCalendario,MONTH(OctDom1+11)=10),OctDom1+11,""),IF(AND(YEAR(OctDom1+18)=AñoCalendario,MONTH(OctDom1+18)=10),OctDom1+18,""))</f>
        <v>43755</v>
      </c>
      <c r="P46" s="32">
        <f ca="1">IF(DAY(OctDom1)=1,IF(AND(YEAR(OctDom1+12)=AñoCalendario,MONTH(OctDom1+12)=10),OctDom1+12,""),IF(AND(YEAR(OctDom1+19)=AñoCalendario,MONTH(OctDom1+19)=10),OctDom1+19,""))</f>
        <v>43756</v>
      </c>
      <c r="Q46" s="32">
        <f ca="1">IF(DAY(OctDom1)=1,IF(AND(YEAR(OctDom1+13)=AñoCalendario,MONTH(OctDom1+13)=10),OctDom1+13,""),IF(AND(YEAR(OctDom1+20)=AñoCalendario,MONTH(OctDom1+20)=10),OctDom1+20,""))</f>
        <v>43757</v>
      </c>
      <c r="R46" s="32">
        <f ca="1">IF(DAY(OctDom1)=1,IF(AND(YEAR(OctDom1+14)=AñoCalendario,MONTH(OctDom1+14)=10),OctDom1+14,""),IF(AND(YEAR(OctDom1+21)=AñoCalendario,MONTH(OctDom1+21)=10),OctDom1+21,""))</f>
        <v>43758</v>
      </c>
      <c r="S46" s="20"/>
      <c r="U46" s="32">
        <f ca="1">IF(DAY(NovDom1)=1,IF(AND(YEAR(NovDom1+8)=AñoCalendario,MONTH(NovDom1+8)=11),NovDom1+8,""),IF(AND(YEAR(NovDom1+15)=AñoCalendario,MONTH(NovDom1+15)=11),NovDom1+15,""))</f>
        <v>43780</v>
      </c>
      <c r="V46" s="32">
        <f ca="1">IF(DAY(NovDom1)=1,IF(AND(YEAR(NovDom1+9)=AñoCalendario,MONTH(NovDom1+9)=11),NovDom1+9,""),IF(AND(YEAR(NovDom1+16)=AñoCalendario,MONTH(NovDom1+16)=11),NovDom1+16,""))</f>
        <v>43781</v>
      </c>
      <c r="W46" s="32">
        <f ca="1">IF(DAY(NovDom1)=1,IF(AND(YEAR(NovDom1+10)=AñoCalendario,MONTH(NovDom1+10)=11),NovDom1+10,""),IF(AND(YEAR(NovDom1+17)=AñoCalendario,MONTH(NovDom1+17)=11),NovDom1+17,""))</f>
        <v>43782</v>
      </c>
      <c r="X46" s="32">
        <f ca="1">IF(DAY(NovDom1)=1,IF(AND(YEAR(NovDom1+11)=AñoCalendario,MONTH(NovDom1+11)=11),NovDom1+11,""),IF(AND(YEAR(NovDom1+18)=AñoCalendario,MONTH(NovDom1+18)=11),NovDom1+18,""))</f>
        <v>43783</v>
      </c>
      <c r="Y46" s="32">
        <f ca="1">IF(DAY(NovDom1)=1,IF(AND(YEAR(NovDom1+12)=AñoCalendario,MONTH(NovDom1+12)=11),NovDom1+12,""),IF(AND(YEAR(NovDom1+19)=AñoCalendario,MONTH(NovDom1+19)=11),NovDom1+19,""))</f>
        <v>43784</v>
      </c>
      <c r="Z46" s="32">
        <f ca="1">IF(DAY(NovDom1)=1,IF(AND(YEAR(NovDom1+13)=AñoCalendario,MONTH(NovDom1+13)=11),NovDom1+13,""),IF(AND(YEAR(NovDom1+20)=AñoCalendario,MONTH(NovDom1+20)=11),NovDom1+20,""))</f>
        <v>43785</v>
      </c>
      <c r="AA46" s="32">
        <f ca="1">IF(DAY(NovDom1)=1,IF(AND(YEAR(NovDom1+14)=AñoCalendario,MONTH(NovDom1+14)=11),NovDom1+14,""),IF(AND(YEAR(NovDom1+21)=AñoCalendario,MONTH(NovDom1+21)=11),NovDom1+21,""))</f>
        <v>43786</v>
      </c>
      <c r="AB46" s="20"/>
      <c r="AD46" s="32">
        <f ca="1">IF(DAY(DicDom1)=1,IF(AND(YEAR(DicDom1+8)=AñoCalendario,MONTH(DicDom1+8)=12),DicDom1+8,""),IF(AND(YEAR(DicDom1+15)=AñoCalendario,MONTH(DicDom1+15)=12),DicDom1+15,""))</f>
        <v>43808</v>
      </c>
      <c r="AE46" s="32">
        <f ca="1">IF(DAY(DicDom1)=1,IF(AND(YEAR(DicDom1+9)=AñoCalendario,MONTH(DicDom1+9)=12),DicDom1+9,""),IF(AND(YEAR(DicDom1+16)=AñoCalendario,MONTH(DicDom1+16)=12),DicDom1+16,""))</f>
        <v>43809</v>
      </c>
      <c r="AF46" s="32">
        <f ca="1">IF(DAY(DicDom1)=1,IF(AND(YEAR(DicDom1+10)=AñoCalendario,MONTH(DicDom1+10)=12),DicDom1+10,""),IF(AND(YEAR(DicDom1+17)=AñoCalendario,MONTH(DicDom1+17)=12),DicDom1+17,""))</f>
        <v>43810</v>
      </c>
      <c r="AG46" s="32">
        <f ca="1">IF(DAY(DicDom1)=1,IF(AND(YEAR(DicDom1+11)=AñoCalendario,MONTH(DicDom1+11)=12),DicDom1+11,""),IF(AND(YEAR(DicDom1+18)=AñoCalendario,MONTH(DicDom1+18)=12),DicDom1+18,""))</f>
        <v>43811</v>
      </c>
      <c r="AH46" s="32">
        <f ca="1">IF(DAY(DicDom1)=1,IF(AND(YEAR(DicDom1+12)=AñoCalendario,MONTH(DicDom1+12)=12),DicDom1+12,""),IF(AND(YEAR(DicDom1+19)=AñoCalendario,MONTH(DicDom1+19)=12),DicDom1+19,""))</f>
        <v>43812</v>
      </c>
      <c r="AI46" s="32">
        <f ca="1">IF(DAY(DicDom1)=1,IF(AND(YEAR(DicDom1+13)=AñoCalendario,MONTH(DicDom1+13)=12),DicDom1+13,""),IF(AND(YEAR(DicDom1+20)=AñoCalendario,MONTH(DicDom1+20)=12),DicDom1+20,""))</f>
        <v>43813</v>
      </c>
      <c r="AJ46" s="32">
        <f ca="1">IF(DAY(DicDom1)=1,IF(AND(YEAR(DicDom1+14)=AñoCalendario,MONTH(DicDom1+14)=12),DicDom1+14,""),IF(AND(YEAR(DicDom1+21)=AñoCalendario,MONTH(DicDom1+21)=12),DicDom1+21,""))</f>
        <v>43814</v>
      </c>
    </row>
    <row r="47" spans="3:36" x14ac:dyDescent="0.2">
      <c r="C47" s="32">
        <f ca="1">IF(DAY(SepDom1)=1,IF(AND(YEAR(SepDom1+15)=AñoCalendario,MONTH(SepDom1+15)=9),SepDom1+15,""),IF(AND(YEAR(SepDom1+22)=AñoCalendario,MONTH(SepDom1+22)=9),SepDom1+22,""))</f>
        <v>43724</v>
      </c>
      <c r="D47" s="32">
        <f ca="1">IF(DAY(SepDom1)=1,IF(AND(YEAR(SepDom1+16)=AñoCalendario,MONTH(SepDom1+16)=9),SepDom1+16,""),IF(AND(YEAR(SepDom1+23)=AñoCalendario,MONTH(SepDom1+23)=9),SepDom1+23,""))</f>
        <v>43725</v>
      </c>
      <c r="E47" s="32">
        <f ca="1">IF(DAY(SepDom1)=1,IF(AND(YEAR(SepDom1+17)=AñoCalendario,MONTH(SepDom1+17)=9),SepDom1+17,""),IF(AND(YEAR(SepDom1+24)=AñoCalendario,MONTH(SepDom1+24)=9),SepDom1+24,""))</f>
        <v>43726</v>
      </c>
      <c r="F47" s="32">
        <f ca="1">IF(DAY(SepDom1)=1,IF(AND(YEAR(SepDom1+18)=AñoCalendario,MONTH(SepDom1+18)=9),SepDom1+18,""),IF(AND(YEAR(SepDom1+25)=AñoCalendario,MONTH(SepDom1+25)=9),SepDom1+25,""))</f>
        <v>43727</v>
      </c>
      <c r="G47" s="32">
        <f ca="1">IF(DAY(SepDom1)=1,IF(AND(YEAR(SepDom1+19)=AñoCalendario,MONTH(SepDom1+19)=9),SepDom1+19,""),IF(AND(YEAR(SepDom1+26)=AñoCalendario,MONTH(SepDom1+26)=9),SepDom1+26,""))</f>
        <v>43728</v>
      </c>
      <c r="H47" s="32">
        <f ca="1">IF(DAY(SepDom1)=1,IF(AND(YEAR(SepDom1+20)=AñoCalendario,MONTH(SepDom1+20)=9),SepDom1+20,""),IF(AND(YEAR(SepDom1+27)=AñoCalendario,MONTH(SepDom1+27)=9),SepDom1+27,""))</f>
        <v>43729</v>
      </c>
      <c r="I47" s="32">
        <f ca="1">IF(DAY(SepDom1)=1,IF(AND(YEAR(SepDom1+21)=AñoCalendario,MONTH(SepDom1+21)=9),SepDom1+21,""),IF(AND(YEAR(SepDom1+28)=AñoCalendario,MONTH(SepDom1+28)=9),SepDom1+28,""))</f>
        <v>43730</v>
      </c>
      <c r="J47" s="20"/>
      <c r="L47" s="32">
        <f ca="1">IF(DAY(OctDom1)=1,IF(AND(YEAR(OctDom1+15)=AñoCalendario,MONTH(OctDom1+15)=10),OctDom1+15,""),IF(AND(YEAR(OctDom1+22)=AñoCalendario,MONTH(OctDom1+22)=10),OctDom1+22,""))</f>
        <v>43759</v>
      </c>
      <c r="M47" s="32">
        <f ca="1">IF(DAY(OctDom1)=1,IF(AND(YEAR(OctDom1+16)=AñoCalendario,MONTH(OctDom1+16)=10),OctDom1+16,""),IF(AND(YEAR(OctDom1+23)=AñoCalendario,MONTH(OctDom1+23)=10),OctDom1+23,""))</f>
        <v>43760</v>
      </c>
      <c r="N47" s="32">
        <f ca="1">IF(DAY(OctDom1)=1,IF(AND(YEAR(OctDom1+17)=AñoCalendario,MONTH(OctDom1+17)=10),OctDom1+17,""),IF(AND(YEAR(OctDom1+24)=AñoCalendario,MONTH(OctDom1+24)=10),OctDom1+24,""))</f>
        <v>43761</v>
      </c>
      <c r="O47" s="32">
        <f ca="1">IF(DAY(OctDom1)=1,IF(AND(YEAR(OctDom1+18)=AñoCalendario,MONTH(OctDom1+18)=10),OctDom1+18,""),IF(AND(YEAR(OctDom1+25)=AñoCalendario,MONTH(OctDom1+25)=10),OctDom1+25,""))</f>
        <v>43762</v>
      </c>
      <c r="P47" s="32">
        <f ca="1">IF(DAY(OctDom1)=1,IF(AND(YEAR(OctDom1+19)=AñoCalendario,MONTH(OctDom1+19)=10),OctDom1+19,""),IF(AND(YEAR(OctDom1+26)=AñoCalendario,MONTH(OctDom1+26)=10),OctDom1+26,""))</f>
        <v>43763</v>
      </c>
      <c r="Q47" s="32">
        <f ca="1">IF(DAY(OctDom1)=1,IF(AND(YEAR(OctDom1+20)=AñoCalendario,MONTH(OctDom1+20)=10),OctDom1+20,""),IF(AND(YEAR(OctDom1+27)=AñoCalendario,MONTH(OctDom1+27)=10),OctDom1+27,""))</f>
        <v>43764</v>
      </c>
      <c r="R47" s="32">
        <f ca="1">IF(DAY(OctDom1)=1,IF(AND(YEAR(OctDom1+21)=AñoCalendario,MONTH(OctDom1+21)=10),OctDom1+21,""),IF(AND(YEAR(OctDom1+28)=AñoCalendario,MONTH(OctDom1+28)=10),OctDom1+28,""))</f>
        <v>43765</v>
      </c>
      <c r="S47" s="20"/>
      <c r="U47" s="32">
        <f ca="1">IF(DAY(NovDom1)=1,IF(AND(YEAR(NovDom1+15)=AñoCalendario,MONTH(NovDom1+15)=11),NovDom1+15,""),IF(AND(YEAR(NovDom1+22)=AñoCalendario,MONTH(NovDom1+22)=11),NovDom1+22,""))</f>
        <v>43787</v>
      </c>
      <c r="V47" s="32">
        <f ca="1">IF(DAY(NovDom1)=1,IF(AND(YEAR(NovDom1+16)=AñoCalendario,MONTH(NovDom1+16)=11),NovDom1+16,""),IF(AND(YEAR(NovDom1+23)=AñoCalendario,MONTH(NovDom1+23)=11),NovDom1+23,""))</f>
        <v>43788</v>
      </c>
      <c r="W47" s="32">
        <f ca="1">IF(DAY(NovDom1)=1,IF(AND(YEAR(NovDom1+17)=AñoCalendario,MONTH(NovDom1+17)=11),NovDom1+17,""),IF(AND(YEAR(NovDom1+24)=AñoCalendario,MONTH(NovDom1+24)=11),NovDom1+24,""))</f>
        <v>43789</v>
      </c>
      <c r="X47" s="32">
        <f ca="1">IF(DAY(NovDom1)=1,IF(AND(YEAR(NovDom1+18)=AñoCalendario,MONTH(NovDom1+18)=11),NovDom1+18,""),IF(AND(YEAR(NovDom1+25)=AñoCalendario,MONTH(NovDom1+25)=11),NovDom1+25,""))</f>
        <v>43790</v>
      </c>
      <c r="Y47" s="32">
        <f ca="1">IF(DAY(NovDom1)=1,IF(AND(YEAR(NovDom1+19)=AñoCalendario,MONTH(NovDom1+19)=11),NovDom1+19,""),IF(AND(YEAR(NovDom1+26)=AñoCalendario,MONTH(NovDom1+26)=11),NovDom1+26,""))</f>
        <v>43791</v>
      </c>
      <c r="Z47" s="32">
        <f ca="1">IF(DAY(NovDom1)=1,IF(AND(YEAR(NovDom1+20)=AñoCalendario,MONTH(NovDom1+20)=11),NovDom1+20,""),IF(AND(YEAR(NovDom1+27)=AñoCalendario,MONTH(NovDom1+27)=11),NovDom1+27,""))</f>
        <v>43792</v>
      </c>
      <c r="AA47" s="32">
        <f ca="1">IF(DAY(NovDom1)=1,IF(AND(YEAR(NovDom1+21)=AñoCalendario,MONTH(NovDom1+21)=11),NovDom1+21,""),IF(AND(YEAR(NovDom1+28)=AñoCalendario,MONTH(NovDom1+28)=11),NovDom1+28,""))</f>
        <v>43793</v>
      </c>
      <c r="AB47" s="20"/>
      <c r="AD47" s="32">
        <f ca="1">IF(DAY(DicDom1)=1,IF(AND(YEAR(DicDom1+15)=AñoCalendario,MONTH(DicDom1+15)=12),DicDom1+15,""),IF(AND(YEAR(DicDom1+22)=AñoCalendario,MONTH(DicDom1+22)=12),DicDom1+22,""))</f>
        <v>43815</v>
      </c>
      <c r="AE47" s="32">
        <f ca="1">IF(DAY(DicDom1)=1,IF(AND(YEAR(DicDom1+16)=AñoCalendario,MONTH(DicDom1+16)=12),DicDom1+16,""),IF(AND(YEAR(DicDom1+23)=AñoCalendario,MONTH(DicDom1+23)=12),DicDom1+23,""))</f>
        <v>43816</v>
      </c>
      <c r="AF47" s="32">
        <f ca="1">IF(DAY(DicDom1)=1,IF(AND(YEAR(DicDom1+17)=AñoCalendario,MONTH(DicDom1+17)=12),DicDom1+17,""),IF(AND(YEAR(DicDom1+24)=AñoCalendario,MONTH(DicDom1+24)=12),DicDom1+24,""))</f>
        <v>43817</v>
      </c>
      <c r="AG47" s="32">
        <f ca="1">IF(DAY(DicDom1)=1,IF(AND(YEAR(DicDom1+18)=AñoCalendario,MONTH(DicDom1+18)=12),DicDom1+18,""),IF(AND(YEAR(DicDom1+25)=AñoCalendario,MONTH(DicDom1+25)=12),DicDom1+25,""))</f>
        <v>43818</v>
      </c>
      <c r="AH47" s="32">
        <f ca="1">IF(DAY(DicDom1)=1,IF(AND(YEAR(DicDom1+19)=AñoCalendario,MONTH(DicDom1+19)=12),DicDom1+19,""),IF(AND(YEAR(DicDom1+26)=AñoCalendario,MONTH(DicDom1+26)=12),DicDom1+26,""))</f>
        <v>43819</v>
      </c>
      <c r="AI47" s="32">
        <f ca="1">IF(DAY(DicDom1)=1,IF(AND(YEAR(DicDom1+20)=AñoCalendario,MONTH(DicDom1+20)=12),DicDom1+20,""),IF(AND(YEAR(DicDom1+27)=AñoCalendario,MONTH(DicDom1+27)=12),DicDom1+27,""))</f>
        <v>43820</v>
      </c>
      <c r="AJ47" s="32">
        <f ca="1">IF(DAY(DicDom1)=1,IF(AND(YEAR(DicDom1+21)=AñoCalendario,MONTH(DicDom1+21)=12),DicDom1+21,""),IF(AND(YEAR(DicDom1+28)=AñoCalendario,MONTH(DicDom1+28)=12),DicDom1+28,""))</f>
        <v>43821</v>
      </c>
    </row>
    <row r="48" spans="3:36" x14ac:dyDescent="0.2">
      <c r="C48" s="32">
        <f ca="1">IF(DAY(SepDom1)=1,IF(AND(YEAR(SepDom1+22)=AñoCalendario,MONTH(SepDom1+22)=9),SepDom1+22,""),IF(AND(YEAR(SepDom1+29)=AñoCalendario,MONTH(SepDom1+29)=9),SepDom1+29,""))</f>
        <v>43731</v>
      </c>
      <c r="D48" s="32">
        <f ca="1">IF(DAY(SepDom1)=1,IF(AND(YEAR(SepDom1+23)=AñoCalendario,MONTH(SepDom1+23)=9),SepDom1+23,""),IF(AND(YEAR(SepDom1+30)=AñoCalendario,MONTH(SepDom1+30)=9),SepDom1+30,""))</f>
        <v>43732</v>
      </c>
      <c r="E48" s="32">
        <f ca="1">IF(DAY(SepDom1)=1,IF(AND(YEAR(SepDom1+24)=AñoCalendario,MONTH(SepDom1+24)=9),SepDom1+24,""),IF(AND(YEAR(SepDom1+31)=AñoCalendario,MONTH(SepDom1+31)=9),SepDom1+31,""))</f>
        <v>43733</v>
      </c>
      <c r="F48" s="32">
        <f ca="1">IF(DAY(SepDom1)=1,IF(AND(YEAR(SepDom1+25)=AñoCalendario,MONTH(SepDom1+25)=9),SepDom1+25,""),IF(AND(YEAR(SepDom1+32)=AñoCalendario,MONTH(SepDom1+32)=9),SepDom1+32,""))</f>
        <v>43734</v>
      </c>
      <c r="G48" s="32">
        <f ca="1">IF(DAY(SepDom1)=1,IF(AND(YEAR(SepDom1+26)=AñoCalendario,MONTH(SepDom1+26)=9),SepDom1+26,""),IF(AND(YEAR(SepDom1+33)=AñoCalendario,MONTH(SepDom1+33)=9),SepDom1+33,""))</f>
        <v>43735</v>
      </c>
      <c r="H48" s="32">
        <f ca="1">IF(DAY(SepDom1)=1,IF(AND(YEAR(SepDom1+27)=AñoCalendario,MONTH(SepDom1+27)=9),SepDom1+27,""),IF(AND(YEAR(SepDom1+34)=AñoCalendario,MONTH(SepDom1+34)=9),SepDom1+34,""))</f>
        <v>43736</v>
      </c>
      <c r="I48" s="32">
        <f ca="1">IF(DAY(SepDom1)=1,IF(AND(YEAR(SepDom1+28)=AñoCalendario,MONTH(SepDom1+28)=9),SepDom1+28,""),IF(AND(YEAR(SepDom1+35)=AñoCalendario,MONTH(SepDom1+35)=9),SepDom1+35,""))</f>
        <v>43737</v>
      </c>
      <c r="J48" s="20"/>
      <c r="L48" s="32">
        <f ca="1">IF(DAY(OctDom1)=1,IF(AND(YEAR(OctDom1+22)=AñoCalendario,MONTH(OctDom1+22)=10),OctDom1+22,""),IF(AND(YEAR(OctDom1+29)=AñoCalendario,MONTH(OctDom1+29)=10),OctDom1+29,""))</f>
        <v>43766</v>
      </c>
      <c r="M48" s="32">
        <f ca="1">IF(DAY(OctDom1)=1,IF(AND(YEAR(OctDom1+23)=AñoCalendario,MONTH(OctDom1+23)=10),OctDom1+23,""),IF(AND(YEAR(OctDom1+30)=AñoCalendario,MONTH(OctDom1+30)=10),OctDom1+30,""))</f>
        <v>43767</v>
      </c>
      <c r="N48" s="32">
        <f ca="1">IF(DAY(OctDom1)=1,IF(AND(YEAR(OctDom1+24)=AñoCalendario,MONTH(OctDom1+24)=10),OctDom1+24,""),IF(AND(YEAR(OctDom1+31)=AñoCalendario,MONTH(OctDom1+31)=10),OctDom1+31,""))</f>
        <v>43768</v>
      </c>
      <c r="O48" s="32">
        <f ca="1">IF(DAY(OctDom1)=1,IF(AND(YEAR(OctDom1+25)=AñoCalendario,MONTH(OctDom1+25)=10),OctDom1+25,""),IF(AND(YEAR(OctDom1+32)=AñoCalendario,MONTH(OctDom1+32)=10),OctDom1+32,""))</f>
        <v>43769</v>
      </c>
      <c r="P48" s="32" t="str">
        <f ca="1">IF(DAY(OctDom1)=1,IF(AND(YEAR(OctDom1+26)=AñoCalendario,MONTH(OctDom1+26)=10),OctDom1+26,""),IF(AND(YEAR(OctDom1+33)=AñoCalendario,MONTH(OctDom1+33)=10),OctDom1+33,""))</f>
        <v/>
      </c>
      <c r="Q48" s="32" t="str">
        <f ca="1">IF(DAY(OctDom1)=1,IF(AND(YEAR(OctDom1+27)=AñoCalendario,MONTH(OctDom1+27)=10),OctDom1+27,""),IF(AND(YEAR(OctDom1+34)=AñoCalendario,MONTH(OctDom1+34)=10),OctDom1+34,""))</f>
        <v/>
      </c>
      <c r="R48" s="32" t="str">
        <f ca="1">IF(DAY(OctDom1)=1,IF(AND(YEAR(OctDom1+28)=AñoCalendario,MONTH(OctDom1+28)=10),OctDom1+28,""),IF(AND(YEAR(OctDom1+35)=AñoCalendario,MONTH(OctDom1+35)=10),OctDom1+35,""))</f>
        <v/>
      </c>
      <c r="S48" s="20"/>
      <c r="U48" s="32">
        <f ca="1">IF(DAY(NovDom1)=1,IF(AND(YEAR(NovDom1+22)=AñoCalendario,MONTH(NovDom1+22)=11),NovDom1+22,""),IF(AND(YEAR(NovDom1+29)=AñoCalendario,MONTH(NovDom1+29)=11),NovDom1+29,""))</f>
        <v>43794</v>
      </c>
      <c r="V48" s="32">
        <f ca="1">IF(DAY(NovDom1)=1,IF(AND(YEAR(NovDom1+23)=AñoCalendario,MONTH(NovDom1+23)=11),NovDom1+23,""),IF(AND(YEAR(NovDom1+30)=AñoCalendario,MONTH(NovDom1+30)=11),NovDom1+30,""))</f>
        <v>43795</v>
      </c>
      <c r="W48" s="32">
        <f ca="1">IF(DAY(NovDom1)=1,IF(AND(YEAR(NovDom1+24)=AñoCalendario,MONTH(NovDom1+24)=11),NovDom1+24,""),IF(AND(YEAR(NovDom1+31)=AñoCalendario,MONTH(NovDom1+31)=11),NovDom1+31,""))</f>
        <v>43796</v>
      </c>
      <c r="X48" s="32">
        <f ca="1">IF(DAY(NovDom1)=1,IF(AND(YEAR(NovDom1+25)=AñoCalendario,MONTH(NovDom1+25)=11),NovDom1+25,""),IF(AND(YEAR(NovDom1+32)=AñoCalendario,MONTH(NovDom1+32)=11),NovDom1+32,""))</f>
        <v>43797</v>
      </c>
      <c r="Y48" s="32">
        <f ca="1">IF(DAY(NovDom1)=1,IF(AND(YEAR(NovDom1+26)=AñoCalendario,MONTH(NovDom1+26)=11),NovDom1+26,""),IF(AND(YEAR(NovDom1+33)=AñoCalendario,MONTH(NovDom1+33)=11),NovDom1+33,""))</f>
        <v>43798</v>
      </c>
      <c r="Z48" s="32">
        <f ca="1">IF(DAY(NovDom1)=1,IF(AND(YEAR(NovDom1+27)=AñoCalendario,MONTH(NovDom1+27)=11),NovDom1+27,""),IF(AND(YEAR(NovDom1+34)=AñoCalendario,MONTH(NovDom1+34)=11),NovDom1+34,""))</f>
        <v>43799</v>
      </c>
      <c r="AA48" s="32" t="str">
        <f ca="1">IF(DAY(NovDom1)=1,IF(AND(YEAR(NovDom1+28)=AñoCalendario,MONTH(NovDom1+28)=11),NovDom1+28,""),IF(AND(YEAR(NovDom1+35)=AñoCalendario,MONTH(NovDom1+35)=11),NovDom1+35,""))</f>
        <v/>
      </c>
      <c r="AB48" s="20"/>
      <c r="AD48" s="32">
        <f ca="1">IF(DAY(DicDom1)=1,IF(AND(YEAR(DicDom1+22)=AñoCalendario,MONTH(DicDom1+22)=12),DicDom1+22,""),IF(AND(YEAR(DicDom1+29)=AñoCalendario,MONTH(DicDom1+29)=12),DicDom1+29,""))</f>
        <v>43822</v>
      </c>
      <c r="AE48" s="32">
        <f ca="1">IF(DAY(DicDom1)=1,IF(AND(YEAR(DicDom1+23)=AñoCalendario,MONTH(DicDom1+23)=12),DicDom1+23,""),IF(AND(YEAR(DicDom1+30)=AñoCalendario,MONTH(DicDom1+30)=12),DicDom1+30,""))</f>
        <v>43823</v>
      </c>
      <c r="AF48" s="32">
        <f ca="1">IF(DAY(DicDom1)=1,IF(AND(YEAR(DicDom1+24)=AñoCalendario,MONTH(DicDom1+24)=12),DicDom1+24,""),IF(AND(YEAR(DicDom1+31)=AñoCalendario,MONTH(DicDom1+31)=12),DicDom1+31,""))</f>
        <v>43824</v>
      </c>
      <c r="AG48" s="32">
        <f ca="1">IF(DAY(DicDom1)=1,IF(AND(YEAR(DicDom1+25)=AñoCalendario,MONTH(DicDom1+25)=12),DicDom1+25,""),IF(AND(YEAR(DicDom1+32)=AñoCalendario,MONTH(DicDom1+32)=12),DicDom1+32,""))</f>
        <v>43825</v>
      </c>
      <c r="AH48" s="32">
        <f ca="1">IF(DAY(DicDom1)=1,IF(AND(YEAR(DicDom1+26)=AñoCalendario,MONTH(DicDom1+26)=12),DicDom1+26,""),IF(AND(YEAR(DicDom1+33)=AñoCalendario,MONTH(DicDom1+33)=12),DicDom1+33,""))</f>
        <v>43826</v>
      </c>
      <c r="AI48" s="32">
        <f ca="1">IF(DAY(DicDom1)=1,IF(AND(YEAR(DicDom1+27)=AñoCalendario,MONTH(DicDom1+27)=12),DicDom1+27,""),IF(AND(YEAR(DicDom1+34)=AñoCalendario,MONTH(DicDom1+34)=12),DicDom1+34,""))</f>
        <v>43827</v>
      </c>
      <c r="AJ48" s="32">
        <f ca="1">IF(DAY(DicDom1)=1,IF(AND(YEAR(DicDom1+28)=AñoCalendario,MONTH(DicDom1+28)=12),DicDom1+28,""),IF(AND(YEAR(DicDom1+35)=AñoCalendario,MONTH(DicDom1+35)=12),DicDom1+35,""))</f>
        <v>43828</v>
      </c>
    </row>
    <row r="49" spans="3:36" x14ac:dyDescent="0.2">
      <c r="C49" s="32">
        <f ca="1">IF(DAY(SepDom1)=1,IF(AND(YEAR(SepDom1+29)=AñoCalendario,MONTH(SepDom1+29)=9),SepDom1+29,""),IF(AND(YEAR(SepDom1+36)=AñoCalendario,MONTH(SepDom1+36)=9),SepDom1+36,""))</f>
        <v>43738</v>
      </c>
      <c r="D49" s="32" t="str">
        <f ca="1">IF(DAY(SepDom1)=1,IF(AND(YEAR(SepDom1+30)=AñoCalendario,MONTH(SepDom1+30)=9),SepDom1+30,""),IF(AND(YEAR(SepDom1+37)=AñoCalendario,MONTH(SepDom1+37)=9),SepDom1+37,""))</f>
        <v/>
      </c>
      <c r="E49" s="32" t="str">
        <f ca="1">IF(DAY(SepDom1)=1,IF(AND(YEAR(SepDom1+31)=AñoCalendario,MONTH(SepDom1+31)=9),SepDom1+31,""),IF(AND(YEAR(SepDom1+38)=AñoCalendario,MONTH(SepDom1+38)=9),SepDom1+38,""))</f>
        <v/>
      </c>
      <c r="F49" s="32" t="str">
        <f ca="1">IF(DAY(SepDom1)=1,IF(AND(YEAR(SepDom1+32)=AñoCalendario,MONTH(SepDom1+32)=9),SepDom1+32,""),IF(AND(YEAR(SepDom1+39)=AñoCalendario,MONTH(SepDom1+39)=9),SepDom1+39,""))</f>
        <v/>
      </c>
      <c r="G49" s="32" t="str">
        <f ca="1">IF(DAY(SepDom1)=1,IF(AND(YEAR(SepDom1+33)=AñoCalendario,MONTH(SepDom1+33)=9),SepDom1+33,""),IF(AND(YEAR(SepDom1+40)=AñoCalendario,MONTH(SepDom1+40)=9),SepDom1+40,""))</f>
        <v/>
      </c>
      <c r="H49" s="32" t="str">
        <f ca="1">IF(DAY(SepDom1)=1,IF(AND(YEAR(SepDom1+34)=AñoCalendario,MONTH(SepDom1+34)=9),SepDom1+34,""),IF(AND(YEAR(SepDom1+41)=AñoCalendario,MONTH(SepDom1+41)=9),SepDom1+41,""))</f>
        <v/>
      </c>
      <c r="I49" s="32" t="str">
        <f ca="1">IF(DAY(SepDom1)=1,IF(AND(YEAR(SepDom1+35)=AñoCalendario,MONTH(SepDom1+35)=9),SepDom1+35,""),IF(AND(YEAR(SepDom1+42)=AñoCalendario,MONTH(SepDom1+42)=9),SepDom1+42,""))</f>
        <v/>
      </c>
      <c r="J49" s="20"/>
      <c r="L49" s="32" t="str">
        <f ca="1">IF(DAY(OctDom1)=1,IF(AND(YEAR(OctDom1+29)=AñoCalendario,MONTH(OctDom1+29)=10),OctDom1+29,""),IF(AND(YEAR(OctDom1+36)=AñoCalendario,MONTH(OctDom1+36)=10),OctDom1+36,""))</f>
        <v/>
      </c>
      <c r="M49" s="32" t="str">
        <f ca="1">IF(DAY(OctDom1)=1,IF(AND(YEAR(OctDom1+30)=AñoCalendario,MONTH(OctDom1+30)=10),OctDom1+30,""),IF(AND(YEAR(OctDom1+37)=AñoCalendario,MONTH(OctDom1+37)=10),OctDom1+37,""))</f>
        <v/>
      </c>
      <c r="N49" s="32" t="str">
        <f ca="1">IF(DAY(OctDom1)=1,IF(AND(YEAR(OctDom1+31)=AñoCalendario,MONTH(OctDom1+31)=10),OctDom1+31,""),IF(AND(YEAR(OctDom1+38)=AñoCalendario,MONTH(OctDom1+38)=10),OctDom1+38,""))</f>
        <v/>
      </c>
      <c r="O49" s="32" t="str">
        <f ca="1">IF(DAY(OctDom1)=1,IF(AND(YEAR(OctDom1+32)=AñoCalendario,MONTH(OctDom1+32)=10),OctDom1+32,""),IF(AND(YEAR(OctDom1+39)=AñoCalendario,MONTH(OctDom1+39)=10),OctDom1+39,""))</f>
        <v/>
      </c>
      <c r="P49" s="32" t="str">
        <f ca="1">IF(DAY(OctDom1)=1,IF(AND(YEAR(OctDom1+33)=AñoCalendario,MONTH(OctDom1+33)=10),OctDom1+33,""),IF(AND(YEAR(OctDom1+40)=AñoCalendario,MONTH(OctDom1+40)=10),OctDom1+40,""))</f>
        <v/>
      </c>
      <c r="Q49" s="32" t="str">
        <f ca="1">IF(DAY(OctDom1)=1,IF(AND(YEAR(OctDom1+34)=AñoCalendario,MONTH(OctDom1+34)=10),OctDom1+34,""),IF(AND(YEAR(OctDom1+41)=AñoCalendario,MONTH(OctDom1+41)=10),OctDom1+41,""))</f>
        <v/>
      </c>
      <c r="R49" s="32" t="str">
        <f ca="1">IF(DAY(OctDom1)=1,IF(AND(YEAR(OctDom1+35)=AñoCalendario,MONTH(OctDom1+35)=10),OctDom1+35,""),IF(AND(YEAR(OctDom1+42)=AñoCalendario,MONTH(OctDom1+42)=10),OctDom1+42,""))</f>
        <v/>
      </c>
      <c r="S49" s="20"/>
      <c r="U49" s="32" t="str">
        <f ca="1">IF(DAY(NovDom1)=1,IF(AND(YEAR(NovDom1+29)=AñoCalendario,MONTH(NovDom1+29)=11),NovDom1+29,""),IF(AND(YEAR(NovDom1+36)=AñoCalendario,MONTH(NovDom1+36)=11),NovDom1+36,""))</f>
        <v/>
      </c>
      <c r="V49" s="32" t="str">
        <f ca="1">IF(DAY(NovDom1)=1,IF(AND(YEAR(NovDom1+30)=AñoCalendario,MONTH(NovDom1+30)=11),NovDom1+30,""),IF(AND(YEAR(NovDom1+37)=AñoCalendario,MONTH(NovDom1+37)=11),NovDom1+37,""))</f>
        <v/>
      </c>
      <c r="W49" s="32" t="str">
        <f ca="1">IF(DAY(NovDom1)=1,IF(AND(YEAR(NovDom1+31)=AñoCalendario,MONTH(NovDom1+31)=11),NovDom1+31,""),IF(AND(YEAR(NovDom1+38)=AñoCalendario,MONTH(NovDom1+38)=11),NovDom1+38,""))</f>
        <v/>
      </c>
      <c r="X49" s="32" t="str">
        <f ca="1">IF(DAY(NovDom1)=1,IF(AND(YEAR(NovDom1+32)=AñoCalendario,MONTH(NovDom1+32)=11),NovDom1+32,""),IF(AND(YEAR(NovDom1+39)=AñoCalendario,MONTH(NovDom1+39)=11),NovDom1+39,""))</f>
        <v/>
      </c>
      <c r="Y49" s="32" t="str">
        <f ca="1">IF(DAY(NovDom1)=1,IF(AND(YEAR(NovDom1+33)=AñoCalendario,MONTH(NovDom1+33)=11),NovDom1+33,""),IF(AND(YEAR(NovDom1+40)=AñoCalendario,MONTH(NovDom1+40)=11),NovDom1+40,""))</f>
        <v/>
      </c>
      <c r="Z49" s="32" t="str">
        <f ca="1">IF(DAY(NovDom1)=1,IF(AND(YEAR(NovDom1+34)=AñoCalendario,MONTH(NovDom1+34)=11),NovDom1+34,""),IF(AND(YEAR(NovDom1+41)=AñoCalendario,MONTH(NovDom1+41)=11),NovDom1+41,""))</f>
        <v/>
      </c>
      <c r="AA49" s="32" t="str">
        <f ca="1">IF(DAY(NovDom1)=1,IF(AND(YEAR(NovDom1+35)=AñoCalendario,MONTH(NovDom1+35)=11),NovDom1+35,""),IF(AND(YEAR(NovDom1+42)=AñoCalendario,MONTH(NovDom1+42)=11),NovDom1+42,""))</f>
        <v/>
      </c>
      <c r="AB49" s="20"/>
      <c r="AD49" s="32">
        <f ca="1">IF(DAY(DicDom1)=1,IF(AND(YEAR(DicDom1+29)=AñoCalendario,MONTH(DicDom1+29)=12),DicDom1+29,""),IF(AND(YEAR(DicDom1+36)=AñoCalendario,MONTH(DicDom1+36)=12),DicDom1+36,""))</f>
        <v>43829</v>
      </c>
      <c r="AE49" s="32">
        <f ca="1">IF(DAY(DicDom1)=1,IF(AND(YEAR(DicDom1+30)=AñoCalendario,MONTH(DicDom1+30)=12),DicDom1+30,""),IF(AND(YEAR(DicDom1+37)=AñoCalendario,MONTH(DicDom1+37)=12),DicDom1+37,""))</f>
        <v>43830</v>
      </c>
      <c r="AF49" s="32" t="str">
        <f ca="1">IF(DAY(DicDom1)=1,IF(AND(YEAR(DicDom1+31)=AñoCalendario,MONTH(DicDom1+31)=12),DicDom1+31,""),IF(AND(YEAR(DicDom1+38)=AñoCalendario,MONTH(DicDom1+38)=12),DicDom1+38,""))</f>
        <v/>
      </c>
      <c r="AG49" s="32" t="str">
        <f ca="1">IF(DAY(DicDom1)=1,IF(AND(YEAR(DicDom1+32)=AñoCalendario,MONTH(DicDom1+32)=12),DicDom1+32,""),IF(AND(YEAR(DicDom1+39)=AñoCalendario,MONTH(DicDom1+39)=12),DicDom1+39,""))</f>
        <v/>
      </c>
      <c r="AH49" s="32" t="str">
        <f ca="1">IF(DAY(DicDom1)=1,IF(AND(YEAR(DicDom1+33)=AñoCalendario,MONTH(DicDom1+33)=12),DicDom1+33,""),IF(AND(YEAR(DicDom1+40)=AñoCalendario,MONTH(DicDom1+40)=12),DicDom1+40,""))</f>
        <v/>
      </c>
      <c r="AI49" s="32" t="str">
        <f ca="1">IF(DAY(DicDom1)=1,IF(AND(YEAR(DicDom1+34)=AñoCalendario,MONTH(DicDom1+34)=12),DicDom1+34,""),IF(AND(YEAR(DicDom1+41)=AñoCalendario,MONTH(DicDom1+41)=12),DicDom1+41,""))</f>
        <v/>
      </c>
      <c r="AJ49" s="32" t="str">
        <f ca="1">IF(DAY(DicDom1)=1,IF(AND(YEAR(DicDom1+35)=AñoCalendario,MONTH(DicDom1+35)=12),DicDom1+35,""),IF(AND(YEAR(DicDom1+42)=AñoCalendario,MONTH(DicDom1+42)=12),DicDom1+42,""))</f>
        <v/>
      </c>
    </row>
  </sheetData>
  <mergeCells count="61"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  <mergeCell ref="U14:AI14"/>
    <mergeCell ref="U15:AI15"/>
    <mergeCell ref="U16:AI16"/>
    <mergeCell ref="U17:AI17"/>
    <mergeCell ref="U18:AI18"/>
    <mergeCell ref="D17:G17"/>
    <mergeCell ref="D18:G18"/>
    <mergeCell ref="D19:G19"/>
    <mergeCell ref="D20:G20"/>
    <mergeCell ref="H15:Q15"/>
    <mergeCell ref="H16:Q16"/>
    <mergeCell ref="D16:G16"/>
    <mergeCell ref="D6:G6"/>
    <mergeCell ref="D7:G7"/>
    <mergeCell ref="D8:G8"/>
    <mergeCell ref="D9:G9"/>
    <mergeCell ref="D10:G10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</mergeCells>
  <conditionalFormatting sqref="C26:I31 L26:R31 U26:AA31 AD26:AJ31 C35:I40 L35:R40 U35:AA40 AD35:AJ40 C44:I49 L44:R49 U44:AA49 AD44:AJ49">
    <cfRule type="expression" dxfId="0" priority="1">
      <formula>VLOOKUP(C26,FechasImportantes,1,FALSE)=C26</formula>
    </cfRule>
  </conditionalFormatting>
  <printOptions horizontalCentered="1"/>
  <pageMargins left="0.5" right="0.5" top="0.75" bottom="0.75" header="0.3" footer="0.3"/>
  <pageSetup paperSize="9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ntrol numérico">
              <controlPr defaultSize="0" print="0" autoPict="0" altText="Use el botón de control numérico para cambiar de año natural o cambie el año en la celda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104775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Calendario familiar</vt:lpstr>
      <vt:lpstr>AñoCalendario</vt:lpstr>
      <vt:lpstr>'Calendario familiar'!Área_de_impresión</vt:lpstr>
      <vt:lpstr>FechasImportantes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2017-12-11T08:46:48Z</dcterms:created>
  <dcterms:modified xsi:type="dcterms:W3CDTF">2019-06-11T05:58:51Z</dcterms:modified>
</cp:coreProperties>
</file>